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75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<sst xmlns="http://schemas.openxmlformats.org/spreadsheetml/2006/main" count="225" uniqueCount="158">
  <si>
    <t>тыс. руб.</t>
  </si>
  <si>
    <t>№ п/п</t>
  </si>
  <si>
    <t>Наименование отрасли</t>
  </si>
  <si>
    <t xml:space="preserve">   +,   -</t>
  </si>
  <si>
    <t>С/Х предприятия</t>
  </si>
  <si>
    <t>Промышленность</t>
  </si>
  <si>
    <t>Строительство</t>
  </si>
  <si>
    <t>Услуги</t>
  </si>
  <si>
    <r>
      <t>Малый бизнес</t>
    </r>
    <r>
      <rPr>
        <b/>
        <sz val="12"/>
        <rFont val="Times New Roman"/>
        <family val="1"/>
      </rPr>
      <t xml:space="preserve"> </t>
    </r>
  </si>
  <si>
    <t xml:space="preserve">Торговля (15% от товарооборота)               </t>
  </si>
  <si>
    <t>Продукция от личного подсобного хозяйства</t>
  </si>
  <si>
    <t>Капвложения выполнение собственными силами</t>
  </si>
  <si>
    <t>Услуги культуры, медицины, образования</t>
  </si>
  <si>
    <t>Итого</t>
  </si>
  <si>
    <t xml:space="preserve">Показатели инвестиционного развития                                                                                                                                                                                                                                                                                                                                             Балтасинского муниципального района на 1 Февраля 2012 года. </t>
  </si>
  <si>
    <t>Бюджетное капвложение (ГЖФ,ФГ,ГИСУ,МБ)</t>
  </si>
  <si>
    <t>Дороги  (ГТДТ, МБ)</t>
  </si>
  <si>
    <t>Связь</t>
  </si>
  <si>
    <t xml:space="preserve"> Сельское хозяйство втч - строительство</t>
  </si>
  <si>
    <t>Промышленные</t>
  </si>
  <si>
    <t xml:space="preserve"> Частный сектор</t>
  </si>
  <si>
    <t>Торговля и малый бизнес</t>
  </si>
  <si>
    <t>Статьи доходов</t>
  </si>
  <si>
    <t>Сумма дохода, тыс.руб.</t>
  </si>
  <si>
    <t>2017 г</t>
  </si>
  <si>
    <t>Фонд оплаты труда</t>
  </si>
  <si>
    <t>Пенсии и пособия (ПФ)</t>
  </si>
  <si>
    <t>Субсидии на оплату услуг ЖКХ,  субсидии сельской интеллигенции, детские субсидии, на приобретение жилья ветеранам, прочие</t>
  </si>
  <si>
    <t>Субсидии на строительство жилья</t>
  </si>
  <si>
    <t>Субсидии ЛПХ</t>
  </si>
  <si>
    <t>Доходы предпринимателей</t>
  </si>
  <si>
    <t xml:space="preserve">Доходы лиц занимающихся трудовой деятельностью вне района                    </t>
  </si>
  <si>
    <t>Доходы лиц незарегистрированные как ИП, занятые индивидуальном трудом</t>
  </si>
  <si>
    <t xml:space="preserve">Доходы от произведенного молока                                                                                 </t>
  </si>
  <si>
    <t xml:space="preserve">Доходы от произведенного мяса                                                                                         </t>
  </si>
  <si>
    <t xml:space="preserve">Картофель и овощи                                                                                                                                        </t>
  </si>
  <si>
    <t>Кредиты из банков района</t>
  </si>
  <si>
    <t>Пособии и субсидии при ГБУ ЦЗН</t>
  </si>
  <si>
    <t>Всего доходы населения</t>
  </si>
  <si>
    <t>Численность населения, чел.</t>
  </si>
  <si>
    <t>Среднемесячный доход на душу населения , рублей</t>
  </si>
  <si>
    <t>Наименование предприятия</t>
  </si>
  <si>
    <t>Объем производства,          тыс. руб.</t>
  </si>
  <si>
    <t>Объем реализации,                 тыс. руб.</t>
  </si>
  <si>
    <t>Товарооборот, тыс.руб.</t>
  </si>
  <si>
    <t>Фонд оплаты труда,        тыс. руб.</t>
  </si>
  <si>
    <t>Среднесписочная численность, чел.</t>
  </si>
  <si>
    <t>Среднемесячная заработная плата, руб.</t>
  </si>
  <si>
    <t>(+,-)</t>
  </si>
  <si>
    <t>%</t>
  </si>
  <si>
    <t>ОООАРЧА БалтасиММК</t>
  </si>
  <si>
    <t>ООО Азык</t>
  </si>
  <si>
    <t>ООО "Легпром"</t>
  </si>
  <si>
    <t>ООО Ушма</t>
  </si>
  <si>
    <t>Ива Мебель(ипХасанов)</t>
  </si>
  <si>
    <t>ООО Агромаш</t>
  </si>
  <si>
    <t>ООО Энергетика</t>
  </si>
  <si>
    <t>ПО Общепит</t>
  </si>
  <si>
    <t>ПО Хлеб</t>
  </si>
  <si>
    <t>ООО Профиль</t>
  </si>
  <si>
    <t>ИП Гарипова Факия Р</t>
  </si>
  <si>
    <t>ИП Сагитова Расима К</t>
  </si>
  <si>
    <t>ИП Ахатов Ильдус Н</t>
  </si>
  <si>
    <t>Балтасин.мясопродукт</t>
  </si>
  <si>
    <t>ИП Ситдиков Н.Ф.</t>
  </si>
  <si>
    <t>ООО "Айдат"</t>
  </si>
  <si>
    <t>ИП Хусаенов ФИ</t>
  </si>
  <si>
    <t>КФХ Закирова РЗ</t>
  </si>
  <si>
    <t>ООО"ФарМат"ГалимзяновМФ</t>
  </si>
  <si>
    <t>ООО "Минерал"</t>
  </si>
  <si>
    <t>Всего по району</t>
  </si>
  <si>
    <t xml:space="preserve"> </t>
  </si>
  <si>
    <t>Объем выполненных работ тыс. руб.</t>
  </si>
  <si>
    <t>Объем работ на 1раб., тыс.рублей</t>
  </si>
  <si>
    <t>Стройсервис</t>
  </si>
  <si>
    <t>ООО " МДСУ - 1"</t>
  </si>
  <si>
    <t>ООО Водстрой</t>
  </si>
  <si>
    <t>ООО Мелиоратор</t>
  </si>
  <si>
    <t>ООО Гидроремонт</t>
  </si>
  <si>
    <t>ООО "Гранит"</t>
  </si>
  <si>
    <t>ООО Элви-Плюс</t>
  </si>
  <si>
    <t xml:space="preserve">       </t>
  </si>
  <si>
    <t>Объем оказанных услуг,        тыс. руб.</t>
  </si>
  <si>
    <t>Объем услуг на 1раб., тыс.рублей</t>
  </si>
  <si>
    <t>ОАО"БалтасинскоеМППЖКХ"</t>
  </si>
  <si>
    <t>ООО"Управляющая компания"</t>
  </si>
  <si>
    <t>ООО "Тепло"</t>
  </si>
  <si>
    <t>ООО "Благоустройство"</t>
  </si>
  <si>
    <t>Ципьинское МПП ЖКХ</t>
  </si>
  <si>
    <t>РУЭС</t>
  </si>
  <si>
    <t>РУПС</t>
  </si>
  <si>
    <t>ООО Сельэнергосервис</t>
  </si>
  <si>
    <t>Молокосборщики</t>
  </si>
  <si>
    <t>Балтасинский РЭС</t>
  </si>
  <si>
    <t>ЭПУ Балтаси Газ</t>
  </si>
  <si>
    <t>Сведения о заработной плате хозяйств Балтасинского</t>
  </si>
  <si>
    <t>Наименование хозяйств</t>
  </si>
  <si>
    <t>Фонд оплаты труда,тыс.руб</t>
  </si>
  <si>
    <t>Среднемесячная зарплата,руб</t>
  </si>
  <si>
    <t>Численность,чел.</t>
  </si>
  <si>
    <t>Фонд з/платы в % к ДВ</t>
  </si>
  <si>
    <t>ООО "СХП "Татарстан"</t>
  </si>
  <si>
    <t>ООО "Дуслык"</t>
  </si>
  <si>
    <t>ООО "Маяк"</t>
  </si>
  <si>
    <t>ООО "Сурнай"</t>
  </si>
  <si>
    <t>ООО им.Тимирязева</t>
  </si>
  <si>
    <t>ООО "Яна тормыш"</t>
  </si>
  <si>
    <t>ООО "Сосна"</t>
  </si>
  <si>
    <t>ООО "Якты юл"</t>
  </si>
  <si>
    <t>ООО "СП "Смаиль"</t>
  </si>
  <si>
    <t>ООО "Бурбаш"</t>
  </si>
  <si>
    <t>СХПК "Кама"</t>
  </si>
  <si>
    <t>СХПК "Активист"</t>
  </si>
  <si>
    <t>СХПК "Игенче"</t>
  </si>
  <si>
    <t>ООО им.Тукая</t>
  </si>
  <si>
    <t>ООО "Труд"</t>
  </si>
  <si>
    <t>ООО "Арбор"</t>
  </si>
  <si>
    <t>ООО "Алга"</t>
  </si>
  <si>
    <t>ООО "Борнак"</t>
  </si>
  <si>
    <t>СХПК "Кызыл юл"</t>
  </si>
  <si>
    <t>ООО "Уныш"</t>
  </si>
  <si>
    <t>По району</t>
  </si>
  <si>
    <t>Производственно-экономические показатели хозяйств</t>
  </si>
  <si>
    <t>Наименование</t>
  </si>
  <si>
    <t>Площадь</t>
  </si>
  <si>
    <t>Денежная выручка-всего,тыс. руб</t>
  </si>
  <si>
    <t>Доля ДВ</t>
  </si>
  <si>
    <t>Доля с/х</t>
  </si>
  <si>
    <t>хозяйств</t>
  </si>
  <si>
    <t>с/х угодий</t>
  </si>
  <si>
    <t>на 100га</t>
  </si>
  <si>
    <t>хозяйства</t>
  </si>
  <si>
    <t>угодий</t>
  </si>
  <si>
    <t>га</t>
  </si>
  <si>
    <t>в районе</t>
  </si>
  <si>
    <t>х-ва в рай</t>
  </si>
  <si>
    <t>оне  %</t>
  </si>
  <si>
    <t>Произ-во продукции в тек. ценах-всего,         тыс руб</t>
  </si>
  <si>
    <t xml:space="preserve">Валовая продукция                                                                                                                                                                                                                                                                                                                                          Балтасинского муниципального района на 1 Июля 2018 года. </t>
  </si>
  <si>
    <t xml:space="preserve"> 2018г  к 2017г, %</t>
  </si>
  <si>
    <t xml:space="preserve">                                             приобретение</t>
  </si>
  <si>
    <t>Расчет денежных доходов населения на 1 Июля 2018 года</t>
  </si>
  <si>
    <t>2018 г</t>
  </si>
  <si>
    <t>в % к 2017г</t>
  </si>
  <si>
    <t xml:space="preserve"> Основные показатели промышленных предприятий Балтасинского района РТ на 1 Июля 2018 г.</t>
  </si>
  <si>
    <t>Себестоимость, тыс. руб.</t>
  </si>
  <si>
    <t>2005г</t>
  </si>
  <si>
    <t>2006г</t>
  </si>
  <si>
    <t>ООО Балтасиагрохимсервис</t>
  </si>
  <si>
    <t>ООО"Ремстрой,Строймастер"</t>
  </si>
  <si>
    <t>КФХ Габдрахманов Э Р</t>
  </si>
  <si>
    <t>ИП Музипов В Я</t>
  </si>
  <si>
    <t>Основные производственно-экономические показатели строительных предприятий  Балтасинского района РТ на 1 Июля 2018 года.</t>
  </si>
  <si>
    <t xml:space="preserve">             района на 01 июля  2018 года.</t>
  </si>
  <si>
    <t>%, к 2017г</t>
  </si>
  <si>
    <t>"+","-" к 2017г</t>
  </si>
  <si>
    <t xml:space="preserve"> Балтасинского района на 01 июля  2018 года.</t>
  </si>
  <si>
    <t xml:space="preserve"> Основные производственно-экономические показатели предприятий оказывающих услуги Балтасинского района РТ на 1  Июля 2018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</si>
</sst>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2"/>
    </font>
    <font>
      <sz val="8"/>
      <name val="Arial Cyr"/>
      <family val="2"/>
    </font>
    <font>
      <sz val="10"/>
      <name val="Arial"/>
      <family val="2"/>
    </font>
    <font>
      <sz val="12"/>
      <name val="Arial Cyr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8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0" fontId="18" fillId="0" borderId="0" xfId="53" applyFont="1">
      <alignment/>
      <protection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1" fontId="14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/>
    </xf>
    <xf numFmtId="1" fontId="12" fillId="0" borderId="0" xfId="0" applyNumberFormat="1" applyFont="1" applyAlignment="1">
      <alignment vertical="center" wrapText="1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right" vertical="center" wrapText="1"/>
      <protection locked="0"/>
    </xf>
    <xf numFmtId="0" fontId="10" fillId="0" borderId="10" xfId="0" applyFont="1" applyBorder="1" applyAlignment="1">
      <alignment/>
    </xf>
    <xf numFmtId="1" fontId="5" fillId="0" borderId="13" xfId="0" applyNumberFormat="1" applyFont="1" applyBorder="1" applyAlignment="1" applyProtection="1">
      <alignment horizontal="right" vertical="center" wrapText="1"/>
      <protection locked="0"/>
    </xf>
    <xf numFmtId="0" fontId="10" fillId="0" borderId="10" xfId="0" applyFont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right"/>
      <protection locked="0"/>
    </xf>
    <xf numFmtId="1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1" fontId="10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center"/>
    </xf>
    <xf numFmtId="1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 horizontal="right" vertical="center" wrapText="1"/>
      <protection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 applyProtection="1">
      <alignment horizontal="right" vertical="center" wrapText="1"/>
      <protection/>
    </xf>
    <xf numFmtId="1" fontId="3" fillId="0" borderId="10" xfId="0" applyNumberFormat="1" applyFont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 applyProtection="1">
      <alignment horizontal="right" vertical="center" wrapText="1"/>
      <protection/>
    </xf>
    <xf numFmtId="0" fontId="0" fillId="0" borderId="15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5" xfId="0" applyFont="1" applyBorder="1" applyAlignment="1">
      <alignment/>
    </xf>
    <xf numFmtId="1" fontId="0" fillId="0" borderId="10" xfId="0" applyNumberFormat="1" applyFont="1" applyBorder="1" applyAlignment="1" applyProtection="1">
      <alignment horizontal="right" vertical="center" wrapText="1"/>
      <protection locked="0"/>
    </xf>
    <xf numFmtId="0" fontId="3" fillId="0" borderId="13" xfId="0" applyFont="1" applyBorder="1" applyAlignment="1" applyProtection="1">
      <alignment horizontal="right" vertical="center" wrapText="1"/>
      <protection/>
    </xf>
    <xf numFmtId="1" fontId="0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3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53">
      <alignment/>
      <protection/>
    </xf>
    <xf numFmtId="0" fontId="5" fillId="0" borderId="0" xfId="53" applyBorder="1">
      <alignment/>
      <protection/>
    </xf>
    <xf numFmtId="0" fontId="5" fillId="0" borderId="0" xfId="53" applyBorder="1" applyAlignment="1">
      <alignment horizontal="center"/>
      <protection/>
    </xf>
    <xf numFmtId="164" fontId="5" fillId="0" borderId="0" xfId="53" applyNumberFormat="1" applyBorder="1" applyAlignment="1">
      <alignment horizontal="center" vertical="center" wrapText="1"/>
      <protection/>
    </xf>
    <xf numFmtId="0" fontId="5" fillId="0" borderId="0" xfId="53" applyFill="1" applyBorder="1" applyAlignment="1">
      <alignment horizontal="center"/>
      <protection/>
    </xf>
    <xf numFmtId="0" fontId="8" fillId="0" borderId="10" xfId="53" applyFont="1" applyBorder="1" applyAlignment="1">
      <alignment horizontal="center" vertical="center"/>
      <protection/>
    </xf>
    <xf numFmtId="0" fontId="8" fillId="0" borderId="14" xfId="53" applyFont="1" applyBorder="1" applyAlignment="1">
      <alignment horizontal="center" vertical="center"/>
      <protection/>
    </xf>
    <xf numFmtId="1" fontId="5" fillId="0" borderId="0" xfId="53" applyNumberFormat="1" applyBorder="1">
      <alignment/>
      <protection/>
    </xf>
    <xf numFmtId="0" fontId="8" fillId="0" borderId="16" xfId="53" applyFont="1" applyBorder="1" applyAlignment="1">
      <alignment horizontal="center" vertical="center"/>
      <protection/>
    </xf>
    <xf numFmtId="1" fontId="8" fillId="0" borderId="10" xfId="53" applyNumberFormat="1" applyFont="1" applyBorder="1" applyAlignment="1">
      <alignment horizontal="center" vertical="center"/>
      <protection/>
    </xf>
    <xf numFmtId="0" fontId="8" fillId="0" borderId="17" xfId="53" applyFont="1" applyBorder="1" applyAlignment="1">
      <alignment horizontal="center" vertical="center"/>
      <protection/>
    </xf>
    <xf numFmtId="0" fontId="8" fillId="0" borderId="18" xfId="53" applyFont="1" applyBorder="1" applyAlignment="1">
      <alignment horizontal="center" vertical="center"/>
      <protection/>
    </xf>
    <xf numFmtId="0" fontId="8" fillId="0" borderId="19" xfId="53" applyFont="1" applyBorder="1" applyAlignment="1">
      <alignment horizontal="center" vertical="center"/>
      <protection/>
    </xf>
    <xf numFmtId="0" fontId="8" fillId="0" borderId="20" xfId="53" applyFont="1" applyBorder="1" applyAlignment="1">
      <alignment horizontal="center" vertical="center"/>
      <protection/>
    </xf>
    <xf numFmtId="0" fontId="17" fillId="0" borderId="10" xfId="53" applyFont="1" applyBorder="1" applyAlignment="1">
      <alignment horizontal="center" vertical="center"/>
      <protection/>
    </xf>
    <xf numFmtId="1" fontId="5" fillId="0" borderId="0" xfId="53" applyNumberFormat="1" applyBorder="1" applyAlignment="1">
      <alignment horizontal="center" vertical="center"/>
      <protection/>
    </xf>
    <xf numFmtId="1" fontId="8" fillId="0" borderId="21" xfId="53" applyNumberFormat="1" applyFont="1" applyBorder="1" applyAlignment="1">
      <alignment horizontal="center" vertical="center"/>
      <protection/>
    </xf>
    <xf numFmtId="0" fontId="8" fillId="0" borderId="13" xfId="53" applyFont="1" applyBorder="1" applyAlignment="1">
      <alignment horizontal="center" vertical="center"/>
      <protection/>
    </xf>
    <xf numFmtId="1" fontId="8" fillId="0" borderId="10" xfId="53" applyNumberFormat="1" applyFont="1" applyBorder="1" applyAlignment="1">
      <alignment horizontal="center"/>
      <protection/>
    </xf>
    <xf numFmtId="0" fontId="8" fillId="0" borderId="22" xfId="53" applyFont="1" applyBorder="1" applyAlignment="1">
      <alignment horizontal="center" vertical="center"/>
      <protection/>
    </xf>
    <xf numFmtId="0" fontId="8" fillId="0" borderId="23" xfId="53" applyFont="1" applyBorder="1" applyAlignment="1">
      <alignment vertical="center"/>
      <protection/>
    </xf>
    <xf numFmtId="0" fontId="8" fillId="0" borderId="24" xfId="53" applyFont="1" applyBorder="1" applyAlignment="1">
      <alignment vertical="center"/>
      <protection/>
    </xf>
    <xf numFmtId="1" fontId="8" fillId="0" borderId="17" xfId="53" applyNumberFormat="1" applyFont="1" applyBorder="1" applyAlignment="1">
      <alignment horizontal="center" vertical="center" wrapText="1"/>
      <protection/>
    </xf>
    <xf numFmtId="0" fontId="8" fillId="0" borderId="25" xfId="53" applyFont="1" applyBorder="1" applyAlignment="1">
      <alignment horizontal="center" vertical="center"/>
      <protection/>
    </xf>
    <xf numFmtId="0" fontId="8" fillId="0" borderId="26" xfId="53" applyFont="1" applyBorder="1">
      <alignment/>
      <protection/>
    </xf>
    <xf numFmtId="1" fontId="8" fillId="0" borderId="27" xfId="53" applyNumberFormat="1" applyFont="1" applyBorder="1" applyAlignment="1">
      <alignment horizontal="center" vertical="center"/>
      <protection/>
    </xf>
    <xf numFmtId="0" fontId="8" fillId="0" borderId="28" xfId="53" applyFont="1" applyBorder="1" applyAlignment="1">
      <alignment horizontal="center" vertical="center"/>
      <protection/>
    </xf>
    <xf numFmtId="1" fontId="8" fillId="0" borderId="15" xfId="53" applyNumberFormat="1" applyFont="1" applyBorder="1" applyAlignment="1">
      <alignment horizontal="center" vertical="center"/>
      <protection/>
    </xf>
    <xf numFmtId="0" fontId="8" fillId="0" borderId="29" xfId="53" applyFont="1" applyBorder="1" applyAlignment="1">
      <alignment vertical="center"/>
      <protection/>
    </xf>
    <xf numFmtId="0" fontId="17" fillId="0" borderId="20" xfId="53" applyFont="1" applyBorder="1" applyAlignment="1">
      <alignment horizontal="center" vertical="center"/>
      <protection/>
    </xf>
    <xf numFmtId="0" fontId="8" fillId="0" borderId="30" xfId="53" applyFont="1" applyBorder="1">
      <alignment/>
      <protection/>
    </xf>
    <xf numFmtId="1" fontId="8" fillId="0" borderId="14" xfId="53" applyNumberFormat="1" applyFont="1" applyBorder="1" applyAlignment="1">
      <alignment horizontal="center" vertical="center"/>
      <protection/>
    </xf>
    <xf numFmtId="1" fontId="8" fillId="0" borderId="31" xfId="53" applyNumberFormat="1" applyFont="1" applyBorder="1" applyAlignment="1">
      <alignment horizontal="center" vertical="center"/>
      <protection/>
    </xf>
    <xf numFmtId="1" fontId="8" fillId="0" borderId="32" xfId="53" applyNumberFormat="1" applyFont="1" applyBorder="1" applyAlignment="1">
      <alignment horizontal="center" vertical="center"/>
      <protection/>
    </xf>
    <xf numFmtId="1" fontId="8" fillId="0" borderId="14" xfId="53" applyNumberFormat="1" applyFont="1" applyBorder="1" applyAlignment="1">
      <alignment horizontal="center"/>
      <protection/>
    </xf>
    <xf numFmtId="1" fontId="8" fillId="0" borderId="22" xfId="53" applyNumberFormat="1" applyFont="1" applyBorder="1" applyAlignment="1">
      <alignment horizontal="center" vertical="center" wrapText="1"/>
      <protection/>
    </xf>
    <xf numFmtId="0" fontId="8" fillId="0" borderId="33" xfId="53" applyFont="1" applyBorder="1" applyAlignment="1">
      <alignment horizontal="left" vertical="center"/>
      <protection/>
    </xf>
    <xf numFmtId="1" fontId="8" fillId="0" borderId="16" xfId="53" applyNumberFormat="1" applyFont="1" applyBorder="1" applyAlignment="1">
      <alignment horizontal="center" vertical="center"/>
      <protection/>
    </xf>
    <xf numFmtId="0" fontId="8" fillId="0" borderId="34" xfId="53" applyFont="1" applyBorder="1" applyAlignment="1">
      <alignment horizontal="center" vertical="center"/>
      <protection/>
    </xf>
    <xf numFmtId="1" fontId="8" fillId="0" borderId="35" xfId="53" applyNumberFormat="1" applyFont="1" applyBorder="1" applyAlignment="1">
      <alignment horizontal="center" vertical="center"/>
      <protection/>
    </xf>
    <xf numFmtId="1" fontId="8" fillId="0" borderId="36" xfId="53" applyNumberFormat="1" applyFont="1" applyBorder="1" applyAlignment="1">
      <alignment horizontal="center" vertical="center"/>
      <protection/>
    </xf>
    <xf numFmtId="1" fontId="8" fillId="0" borderId="34" xfId="53" applyNumberFormat="1" applyFont="1" applyBorder="1" applyAlignment="1">
      <alignment horizontal="center" vertical="center" wrapText="1"/>
      <protection/>
    </xf>
    <xf numFmtId="0" fontId="8" fillId="0" borderId="37" xfId="53" applyFont="1" applyBorder="1">
      <alignment/>
      <protection/>
    </xf>
    <xf numFmtId="0" fontId="8" fillId="0" borderId="38" xfId="53" applyFont="1" applyBorder="1" applyAlignment="1">
      <alignment horizontal="center" vertical="center"/>
      <protection/>
    </xf>
    <xf numFmtId="1" fontId="8" fillId="0" borderId="13" xfId="53" applyNumberFormat="1" applyFont="1" applyBorder="1" applyAlignment="1">
      <alignment horizontal="center" vertical="center"/>
      <protection/>
    </xf>
    <xf numFmtId="0" fontId="8" fillId="0" borderId="39" xfId="53" applyFont="1" applyBorder="1" applyAlignment="1">
      <alignment horizontal="center" vertical="center"/>
      <protection/>
    </xf>
    <xf numFmtId="1" fontId="8" fillId="0" borderId="40" xfId="53" applyNumberFormat="1" applyFont="1" applyBorder="1" applyAlignment="1">
      <alignment horizontal="center" vertical="center"/>
      <protection/>
    </xf>
    <xf numFmtId="1" fontId="8" fillId="0" borderId="13" xfId="53" applyNumberFormat="1" applyFont="1" applyBorder="1" applyAlignment="1">
      <alignment horizontal="center"/>
      <protection/>
    </xf>
    <xf numFmtId="1" fontId="8" fillId="0" borderId="39" xfId="53" applyNumberFormat="1" applyFont="1" applyBorder="1" applyAlignment="1">
      <alignment horizontal="center" vertical="center" wrapText="1"/>
      <protection/>
    </xf>
    <xf numFmtId="49" fontId="8" fillId="0" borderId="25" xfId="53" applyNumberFormat="1" applyFont="1" applyBorder="1" applyAlignment="1">
      <alignment horizontal="center" vertical="center" wrapText="1"/>
      <protection/>
    </xf>
    <xf numFmtId="49" fontId="8" fillId="0" borderId="41" xfId="53" applyNumberFormat="1" applyFont="1" applyBorder="1" applyAlignment="1">
      <alignment horizontal="center" vertical="center" wrapText="1"/>
      <protection/>
    </xf>
    <xf numFmtId="0" fontId="8" fillId="0" borderId="42" xfId="53" applyFont="1" applyBorder="1" applyAlignment="1">
      <alignment horizontal="center" vertical="center"/>
      <protection/>
    </xf>
    <xf numFmtId="49" fontId="8" fillId="0" borderId="43" xfId="53" applyNumberFormat="1" applyFont="1" applyBorder="1" applyAlignment="1">
      <alignment horizontal="center" vertical="center" wrapText="1"/>
      <protection/>
    </xf>
    <xf numFmtId="0" fontId="18" fillId="0" borderId="0" xfId="53" applyFont="1">
      <alignment/>
      <protection/>
    </xf>
    <xf numFmtId="0" fontId="5" fillId="0" borderId="44" xfId="53" applyFont="1" applyBorder="1">
      <alignment/>
      <protection/>
    </xf>
    <xf numFmtId="0" fontId="5" fillId="0" borderId="45" xfId="53" applyFont="1" applyBorder="1">
      <alignment/>
      <protection/>
    </xf>
    <xf numFmtId="0" fontId="18" fillId="0" borderId="0" xfId="53" applyFont="1" applyBorder="1">
      <alignment/>
      <protection/>
    </xf>
    <xf numFmtId="0" fontId="8" fillId="0" borderId="44" xfId="53" applyFont="1" applyBorder="1">
      <alignment/>
      <protection/>
    </xf>
    <xf numFmtId="0" fontId="8" fillId="0" borderId="45" xfId="53" applyFont="1" applyBorder="1" applyAlignment="1">
      <alignment/>
      <protection/>
    </xf>
    <xf numFmtId="0" fontId="8" fillId="0" borderId="46" xfId="53" applyFont="1" applyBorder="1" applyAlignment="1">
      <alignment/>
      <protection/>
    </xf>
    <xf numFmtId="0" fontId="12" fillId="0" borderId="0" xfId="53" applyFont="1" applyBorder="1" applyAlignment="1">
      <alignment horizontal="center"/>
      <protection/>
    </xf>
    <xf numFmtId="0" fontId="20" fillId="0" borderId="0" xfId="53" applyFont="1" applyBorder="1" applyAlignment="1">
      <alignment horizontal="center"/>
      <protection/>
    </xf>
    <xf numFmtId="0" fontId="19" fillId="0" borderId="0" xfId="53" applyFont="1" applyBorder="1" applyAlignment="1">
      <alignment horizontal="center"/>
      <protection/>
    </xf>
    <xf numFmtId="0" fontId="19" fillId="0" borderId="0" xfId="53" applyFont="1" applyBorder="1">
      <alignment/>
      <protection/>
    </xf>
    <xf numFmtId="0" fontId="5" fillId="0" borderId="44" xfId="53" applyFont="1" applyBorder="1" applyAlignment="1">
      <alignment horizontal="center"/>
      <protection/>
    </xf>
    <xf numFmtId="0" fontId="5" fillId="0" borderId="45" xfId="53" applyFont="1" applyBorder="1" applyAlignment="1">
      <alignment horizontal="center"/>
      <protection/>
    </xf>
    <xf numFmtId="1" fontId="8" fillId="0" borderId="23" xfId="53" applyNumberFormat="1" applyFont="1" applyBorder="1" applyAlignment="1">
      <alignment horizontal="center" vertical="center"/>
      <protection/>
    </xf>
    <xf numFmtId="1" fontId="8" fillId="0" borderId="25" xfId="53" applyNumberFormat="1" applyFont="1" applyBorder="1" applyAlignment="1">
      <alignment horizontal="center"/>
      <protection/>
    </xf>
    <xf numFmtId="1" fontId="8" fillId="0" borderId="23" xfId="53" applyNumberFormat="1" applyFont="1" applyBorder="1" applyAlignment="1">
      <alignment horizontal="center"/>
      <protection/>
    </xf>
    <xf numFmtId="0" fontId="13" fillId="0" borderId="47" xfId="53" applyFont="1" applyBorder="1" applyAlignment="1">
      <alignment vertical="center"/>
      <protection/>
    </xf>
    <xf numFmtId="1" fontId="8" fillId="0" borderId="25" xfId="53" applyNumberFormat="1" applyFont="1" applyBorder="1" applyAlignment="1">
      <alignment horizontal="center" vertical="center"/>
      <protection/>
    </xf>
    <xf numFmtId="0" fontId="13" fillId="0" borderId="46" xfId="53" applyFont="1" applyBorder="1" applyAlignment="1">
      <alignment horizontal="center" vertical="center"/>
      <protection/>
    </xf>
    <xf numFmtId="1" fontId="13" fillId="0" borderId="46" xfId="53" applyNumberFormat="1" applyFont="1" applyBorder="1" applyAlignment="1">
      <alignment horizontal="center" vertical="center"/>
      <protection/>
    </xf>
    <xf numFmtId="0" fontId="8" fillId="0" borderId="48" xfId="53" applyFont="1" applyBorder="1">
      <alignment/>
      <protection/>
    </xf>
    <xf numFmtId="0" fontId="8" fillId="0" borderId="26" xfId="53" applyFont="1" applyBorder="1" applyAlignment="1">
      <alignment horizontal="left" vertical="center" wrapText="1"/>
      <protection/>
    </xf>
    <xf numFmtId="0" fontId="8" fillId="0" borderId="49" xfId="53" applyFont="1" applyBorder="1">
      <alignment/>
      <protection/>
    </xf>
    <xf numFmtId="1" fontId="13" fillId="0" borderId="47" xfId="53" applyNumberFormat="1" applyFont="1" applyBorder="1" applyAlignment="1">
      <alignment horizontal="center" vertical="center"/>
      <protection/>
    </xf>
    <xf numFmtId="0" fontId="5" fillId="0" borderId="50" xfId="53" applyFont="1" applyBorder="1">
      <alignment/>
      <protection/>
    </xf>
    <xf numFmtId="0" fontId="5" fillId="0" borderId="51" xfId="53" applyFont="1" applyBorder="1">
      <alignment/>
      <protection/>
    </xf>
    <xf numFmtId="0" fontId="5" fillId="0" borderId="51" xfId="53" applyFont="1" applyBorder="1" applyAlignment="1">
      <alignment horizontal="center"/>
      <protection/>
    </xf>
    <xf numFmtId="0" fontId="5" fillId="0" borderId="52" xfId="53" applyFont="1" applyBorder="1" applyAlignment="1">
      <alignment horizontal="center"/>
      <protection/>
    </xf>
    <xf numFmtId="0" fontId="12" fillId="0" borderId="0" xfId="53" applyFont="1">
      <alignment/>
      <protection/>
    </xf>
    <xf numFmtId="164" fontId="8" fillId="0" borderId="53" xfId="53" applyNumberFormat="1" applyFont="1" applyBorder="1" applyAlignment="1">
      <alignment horizontal="center"/>
      <protection/>
    </xf>
    <xf numFmtId="164" fontId="8" fillId="0" borderId="54" xfId="53" applyNumberFormat="1" applyFont="1" applyBorder="1" applyAlignment="1">
      <alignment horizontal="center"/>
      <protection/>
    </xf>
    <xf numFmtId="164" fontId="8" fillId="0" borderId="55" xfId="53" applyNumberFormat="1" applyFont="1" applyBorder="1" applyAlignment="1">
      <alignment horizontal="center"/>
      <protection/>
    </xf>
    <xf numFmtId="1" fontId="8" fillId="0" borderId="56" xfId="53" applyNumberFormat="1" applyFont="1" applyBorder="1" applyAlignment="1">
      <alignment horizontal="center"/>
      <protection/>
    </xf>
    <xf numFmtId="1" fontId="8" fillId="0" borderId="15" xfId="53" applyNumberFormat="1" applyFont="1" applyBorder="1" applyAlignment="1">
      <alignment horizontal="center"/>
      <protection/>
    </xf>
    <xf numFmtId="1" fontId="8" fillId="0" borderId="43" xfId="53" applyNumberFormat="1" applyFont="1" applyBorder="1" applyAlignment="1">
      <alignment horizontal="center"/>
      <protection/>
    </xf>
    <xf numFmtId="0" fontId="8" fillId="0" borderId="48" xfId="53" applyFont="1" applyBorder="1" applyAlignment="1">
      <alignment horizontal="center" vertical="center"/>
      <protection/>
    </xf>
    <xf numFmtId="0" fontId="8" fillId="0" borderId="26" xfId="53" applyFont="1" applyBorder="1" applyAlignment="1">
      <alignment horizontal="center" vertical="center"/>
      <protection/>
    </xf>
    <xf numFmtId="0" fontId="8" fillId="0" borderId="49" xfId="53" applyFont="1" applyBorder="1" applyAlignment="1">
      <alignment horizontal="center" vertical="center"/>
      <protection/>
    </xf>
    <xf numFmtId="1" fontId="8" fillId="0" borderId="57" xfId="53" applyNumberFormat="1" applyFont="1" applyBorder="1" applyAlignment="1">
      <alignment horizontal="center"/>
      <protection/>
    </xf>
    <xf numFmtId="1" fontId="8" fillId="0" borderId="24" xfId="53" applyNumberFormat="1" applyFont="1" applyBorder="1" applyAlignment="1">
      <alignment horizontal="center"/>
      <protection/>
    </xf>
    <xf numFmtId="1" fontId="8" fillId="0" borderId="20" xfId="53" applyNumberFormat="1" applyFont="1" applyBorder="1" applyAlignment="1">
      <alignment horizontal="center"/>
      <protection/>
    </xf>
    <xf numFmtId="1" fontId="8" fillId="0" borderId="17" xfId="53" applyNumberFormat="1" applyFont="1" applyBorder="1" applyAlignment="1">
      <alignment horizontal="center"/>
      <protection/>
    </xf>
    <xf numFmtId="1" fontId="8" fillId="0" borderId="28" xfId="53" applyNumberFormat="1" applyFont="1" applyBorder="1" applyAlignment="1">
      <alignment horizontal="center"/>
      <protection/>
    </xf>
    <xf numFmtId="1" fontId="8" fillId="0" borderId="41" xfId="53" applyNumberFormat="1" applyFont="1" applyBorder="1" applyAlignment="1">
      <alignment horizontal="center"/>
      <protection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Font="1" applyBorder="1" applyAlignment="1" applyProtection="1">
      <alignment horizontal="right" vertical="center" wrapText="1"/>
      <protection/>
    </xf>
    <xf numFmtId="1" fontId="3" fillId="0" borderId="10" xfId="0" applyNumberFormat="1" applyFont="1" applyBorder="1" applyAlignment="1" applyProtection="1">
      <alignment horizontal="right"/>
      <protection locked="0"/>
    </xf>
    <xf numFmtId="1" fontId="0" fillId="0" borderId="10" xfId="0" applyNumberFormat="1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164" fontId="3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14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58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5" fillId="0" borderId="0" xfId="53" applyAlignment="1">
      <alignment horizontal="center"/>
      <protection/>
    </xf>
    <xf numFmtId="0" fontId="16" fillId="0" borderId="0" xfId="53" applyFont="1" applyAlignment="1">
      <alignment horizontal="center"/>
      <protection/>
    </xf>
    <xf numFmtId="0" fontId="8" fillId="0" borderId="57" xfId="53" applyFont="1" applyBorder="1" applyAlignment="1">
      <alignment horizontal="center" vertical="center"/>
      <protection/>
    </xf>
    <xf numFmtId="0" fontId="8" fillId="0" borderId="23" xfId="53" applyFont="1" applyBorder="1" applyAlignment="1">
      <alignment horizontal="center" vertical="center"/>
      <protection/>
    </xf>
    <xf numFmtId="0" fontId="8" fillId="0" borderId="24" xfId="53" applyFont="1" applyBorder="1" applyAlignment="1">
      <alignment horizontal="center" vertical="center"/>
      <protection/>
    </xf>
    <xf numFmtId="0" fontId="8" fillId="0" borderId="48" xfId="53" applyFont="1" applyBorder="1" applyAlignment="1">
      <alignment horizontal="center" vertical="center" wrapText="1"/>
      <protection/>
    </xf>
    <xf numFmtId="0" fontId="8" fillId="0" borderId="49" xfId="53" applyFont="1" applyBorder="1" applyAlignment="1">
      <alignment horizontal="center" vertical="center" wrapText="1"/>
      <protection/>
    </xf>
    <xf numFmtId="0" fontId="8" fillId="0" borderId="29" xfId="53" applyFont="1" applyBorder="1" applyAlignment="1">
      <alignment horizontal="center" vertical="center"/>
      <protection/>
    </xf>
    <xf numFmtId="0" fontId="8" fillId="0" borderId="56" xfId="53" applyFont="1" applyBorder="1" applyAlignment="1">
      <alignment horizontal="center" vertical="center"/>
      <protection/>
    </xf>
    <xf numFmtId="0" fontId="8" fillId="0" borderId="33" xfId="53" applyFont="1" applyBorder="1" applyAlignment="1">
      <alignment horizontal="center" vertical="center" wrapText="1"/>
      <protection/>
    </xf>
    <xf numFmtId="0" fontId="8" fillId="0" borderId="59" xfId="53" applyFont="1" applyBorder="1" applyAlignment="1">
      <alignment horizontal="center" vertical="center" wrapText="1"/>
      <protection/>
    </xf>
    <xf numFmtId="0" fontId="8" fillId="0" borderId="60" xfId="53" applyFont="1" applyBorder="1" applyAlignment="1">
      <alignment horizontal="center" vertical="center" wrapText="1"/>
      <protection/>
    </xf>
    <xf numFmtId="0" fontId="16" fillId="0" borderId="0" xfId="53" applyFont="1" applyAlignment="1">
      <alignment horizontal="center" vertical="center"/>
      <protection/>
    </xf>
    <xf numFmtId="0" fontId="16" fillId="0" borderId="61" xfId="53" applyFont="1" applyBorder="1" applyAlignment="1">
      <alignment horizontal="center" vertical="center"/>
      <protection/>
    </xf>
    <xf numFmtId="0" fontId="16" fillId="0" borderId="0" xfId="53" applyFont="1" applyBorder="1" applyAlignment="1">
      <alignment horizontal="center" vertical="center"/>
      <protection/>
    </xf>
    <xf numFmtId="0" fontId="5" fillId="0" borderId="44" xfId="53" applyFont="1" applyBorder="1" applyAlignment="1">
      <alignment horizontal="center" vertical="center"/>
      <protection/>
    </xf>
    <xf numFmtId="0" fontId="5" fillId="0" borderId="45" xfId="53" applyFont="1" applyBorder="1" applyAlignment="1">
      <alignment horizontal="center" vertical="center"/>
      <protection/>
    </xf>
    <xf numFmtId="0" fontId="5" fillId="0" borderId="46" xfId="53" applyFont="1" applyBorder="1" applyAlignment="1">
      <alignment horizontal="center" vertical="center"/>
      <protection/>
    </xf>
    <xf numFmtId="0" fontId="8" fillId="0" borderId="33" xfId="53" applyFont="1" applyBorder="1" applyAlignment="1">
      <alignment horizontal="center" vertical="center"/>
      <protection/>
    </xf>
    <xf numFmtId="0" fontId="8" fillId="0" borderId="59" xfId="53" applyFont="1" applyBorder="1" applyAlignment="1">
      <alignment horizontal="center" vertical="center"/>
      <protection/>
    </xf>
    <xf numFmtId="0" fontId="8" fillId="0" borderId="6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\Downloads\&#1055;&#1088;&#1086;&#1084;1&#1048;&#1102;&#1083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"/>
      <sheetName val="ЛПХ"/>
      <sheetName val="ВТПинвес "/>
      <sheetName val="кредУсл"/>
      <sheetName val="ДД"/>
      <sheetName val="Натур"/>
      <sheetName val="ОбшБМ"/>
      <sheetName val="ОбшБ"/>
      <sheetName val="ПромМ"/>
      <sheetName val="Пром"/>
      <sheetName val="СтрМ"/>
      <sheetName val="Стр"/>
      <sheetName val="Усл М"/>
      <sheetName val="Усл"/>
      <sheetName val="Аракы "/>
      <sheetName val="ТоргМ"/>
      <sheetName val="Торг"/>
      <sheetName val="ПромМ Глав"/>
      <sheetName val="ПромГлав"/>
      <sheetName val="СтрМ Глав"/>
      <sheetName val="СтрГлав"/>
      <sheetName val="Усл М Глав"/>
      <sheetName val="Усл Глав"/>
    </sheetNames>
    <sheetDataSet>
      <sheetData sheetId="0">
        <row r="65">
          <cell r="C65">
            <v>1187222</v>
          </cell>
          <cell r="D65">
            <v>1049891</v>
          </cell>
        </row>
        <row r="86">
          <cell r="C86">
            <v>1798996</v>
          </cell>
          <cell r="D86">
            <v>1784870</v>
          </cell>
        </row>
        <row r="94">
          <cell r="C94">
            <v>251511</v>
          </cell>
          <cell r="D94">
            <v>232301</v>
          </cell>
        </row>
        <row r="101">
          <cell r="C101">
            <v>246175</v>
          </cell>
          <cell r="D101">
            <v>253899</v>
          </cell>
        </row>
        <row r="156">
          <cell r="C156">
            <v>1073950</v>
          </cell>
          <cell r="D156">
            <v>1095450</v>
          </cell>
        </row>
        <row r="166">
          <cell r="C166">
            <v>66353</v>
          </cell>
          <cell r="D166">
            <v>53166</v>
          </cell>
        </row>
        <row r="167">
          <cell r="C167">
            <v>36340</v>
          </cell>
          <cell r="D167">
            <v>27931</v>
          </cell>
        </row>
        <row r="168">
          <cell r="C168">
            <v>0</v>
          </cell>
          <cell r="D168">
            <v>0</v>
          </cell>
        </row>
        <row r="169">
          <cell r="C169">
            <v>52187</v>
          </cell>
          <cell r="D169">
            <v>19282</v>
          </cell>
        </row>
        <row r="170">
          <cell r="C170">
            <v>144285</v>
          </cell>
          <cell r="D170">
            <v>59174</v>
          </cell>
        </row>
        <row r="171">
          <cell r="C171">
            <v>5802</v>
          </cell>
          <cell r="D171">
            <v>3373</v>
          </cell>
        </row>
        <row r="172">
          <cell r="C172">
            <v>212370</v>
          </cell>
          <cell r="D172">
            <v>229462</v>
          </cell>
        </row>
        <row r="173">
          <cell r="C173">
            <v>7200</v>
          </cell>
          <cell r="D173">
            <v>7320</v>
          </cell>
        </row>
        <row r="268">
          <cell r="C268">
            <v>821805</v>
          </cell>
          <cell r="D268">
            <v>810279</v>
          </cell>
        </row>
        <row r="273">
          <cell r="C273">
            <v>943948</v>
          </cell>
          <cell r="D273">
            <v>1013150</v>
          </cell>
        </row>
      </sheetData>
      <sheetData sheetId="1">
        <row r="8">
          <cell r="C8">
            <v>569058</v>
          </cell>
          <cell r="D8">
            <v>508198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zoomScalePageLayoutView="0" workbookViewId="0" topLeftCell="A17">
      <selection activeCell="F31" sqref="F31"/>
    </sheetView>
  </sheetViews>
  <sheetFormatPr defaultColWidth="9.140625" defaultRowHeight="15"/>
  <cols>
    <col min="1" max="1" width="4.140625" style="2" customWidth="1"/>
    <col min="2" max="2" width="47.57421875" style="2" customWidth="1"/>
    <col min="3" max="4" width="12.7109375" style="2" bestFit="1" customWidth="1"/>
    <col min="5" max="5" width="7.8515625" style="2" bestFit="1" customWidth="1"/>
    <col min="6" max="6" width="9.7109375" style="3" bestFit="1" customWidth="1"/>
    <col min="7" max="7" width="13.8515625" style="3" customWidth="1"/>
    <col min="8" max="16384" width="9.140625" style="3" customWidth="1"/>
  </cols>
  <sheetData>
    <row r="1" ht="15" hidden="1"/>
    <row r="2" spans="1:5" ht="35.25" customHeight="1">
      <c r="A2" s="184" t="s">
        <v>138</v>
      </c>
      <c r="B2" s="184"/>
      <c r="C2" s="184"/>
      <c r="D2" s="184"/>
      <c r="E2" s="184"/>
    </row>
    <row r="3" spans="1:5" ht="15">
      <c r="A3" s="185" t="s">
        <v>0</v>
      </c>
      <c r="B3" s="185"/>
      <c r="C3" s="185"/>
      <c r="D3" s="185"/>
      <c r="E3" s="185"/>
    </row>
    <row r="4" spans="1:6" ht="78.75" customHeight="1">
      <c r="A4" s="4" t="s">
        <v>1</v>
      </c>
      <c r="B4" s="4" t="s">
        <v>2</v>
      </c>
      <c r="C4" s="5">
        <v>42917</v>
      </c>
      <c r="D4" s="5">
        <v>43282</v>
      </c>
      <c r="E4" s="6" t="s">
        <v>139</v>
      </c>
      <c r="F4" s="7" t="s">
        <v>3</v>
      </c>
    </row>
    <row r="5" spans="1:6" ht="15.75">
      <c r="A5" s="4">
        <v>1</v>
      </c>
      <c r="B5" s="8" t="s">
        <v>4</v>
      </c>
      <c r="C5" s="9">
        <f>'[1]Общ'!C65</f>
        <v>1187222</v>
      </c>
      <c r="D5" s="9">
        <f>'[1]Общ'!D65</f>
        <v>1049891</v>
      </c>
      <c r="E5" s="10">
        <f aca="true" t="shared" si="0" ref="E5:E14">SUM(D5/C5*100)</f>
        <v>88.43257621573724</v>
      </c>
      <c r="F5" s="10">
        <f>D5-C5</f>
        <v>-137331</v>
      </c>
    </row>
    <row r="6" spans="1:6" ht="15.75">
      <c r="A6" s="4">
        <v>2</v>
      </c>
      <c r="B6" s="8" t="s">
        <v>5</v>
      </c>
      <c r="C6" s="9">
        <f>'[1]Общ'!C86</f>
        <v>1798996</v>
      </c>
      <c r="D6" s="9">
        <f>'[1]Общ'!D86</f>
        <v>1784870</v>
      </c>
      <c r="E6" s="10">
        <f t="shared" si="0"/>
        <v>99.21478424632406</v>
      </c>
      <c r="F6" s="10">
        <f aca="true" t="shared" si="1" ref="F6:F14">D6-C6</f>
        <v>-14126</v>
      </c>
    </row>
    <row r="7" spans="1:6" ht="15.75">
      <c r="A7" s="4">
        <v>3</v>
      </c>
      <c r="B7" s="8" t="s">
        <v>6</v>
      </c>
      <c r="C7" s="9">
        <f>'[1]Общ'!C94</f>
        <v>251511</v>
      </c>
      <c r="D7" s="9">
        <f>'[1]Общ'!D94</f>
        <v>232301</v>
      </c>
      <c r="E7" s="10">
        <f t="shared" si="0"/>
        <v>92.36216308630635</v>
      </c>
      <c r="F7" s="10">
        <f t="shared" si="1"/>
        <v>-19210</v>
      </c>
    </row>
    <row r="8" spans="1:6" ht="15.75">
      <c r="A8" s="4">
        <v>4</v>
      </c>
      <c r="B8" s="8" t="s">
        <v>7</v>
      </c>
      <c r="C8" s="9">
        <f>'[1]Общ'!C101</f>
        <v>246175</v>
      </c>
      <c r="D8" s="9">
        <f>'[1]Общ'!D101</f>
        <v>253899</v>
      </c>
      <c r="E8" s="10">
        <f t="shared" si="0"/>
        <v>103.1376053620392</v>
      </c>
      <c r="F8" s="10">
        <f t="shared" si="1"/>
        <v>7724</v>
      </c>
    </row>
    <row r="9" spans="1:6" ht="15.75">
      <c r="A9" s="4">
        <v>5</v>
      </c>
      <c r="B9" s="8" t="s">
        <v>8</v>
      </c>
      <c r="C9" s="7">
        <v>81200</v>
      </c>
      <c r="D9" s="10">
        <v>84900</v>
      </c>
      <c r="E9" s="10">
        <f t="shared" si="0"/>
        <v>104.55665024630542</v>
      </c>
      <c r="F9" s="10">
        <f t="shared" si="1"/>
        <v>3700</v>
      </c>
    </row>
    <row r="10" spans="1:6" ht="15.75">
      <c r="A10" s="4">
        <v>6</v>
      </c>
      <c r="B10" s="8" t="s">
        <v>9</v>
      </c>
      <c r="C10" s="9">
        <f>'[1]Общ'!C156*15%</f>
        <v>161092.5</v>
      </c>
      <c r="D10" s="9">
        <f>'[1]Общ'!D156*15%</f>
        <v>164317.5</v>
      </c>
      <c r="E10" s="10">
        <f t="shared" si="0"/>
        <v>102.00195539829602</v>
      </c>
      <c r="F10" s="10">
        <f t="shared" si="1"/>
        <v>3225</v>
      </c>
    </row>
    <row r="11" spans="1:6" ht="15.75">
      <c r="A11" s="4">
        <v>7</v>
      </c>
      <c r="B11" s="8" t="s">
        <v>10</v>
      </c>
      <c r="C11" s="9">
        <f>'[1]ЛПХ'!C8</f>
        <v>569058</v>
      </c>
      <c r="D11" s="9">
        <f>'[1]ЛПХ'!D8</f>
        <v>508198</v>
      </c>
      <c r="E11" s="10">
        <f t="shared" si="0"/>
        <v>89.30513234151879</v>
      </c>
      <c r="F11" s="10">
        <f t="shared" si="1"/>
        <v>-60860</v>
      </c>
    </row>
    <row r="12" spans="1:6" ht="24.75" customHeight="1">
      <c r="A12" s="4">
        <v>8</v>
      </c>
      <c r="B12" s="8" t="s">
        <v>11</v>
      </c>
      <c r="C12" s="9">
        <f>'[1]Общ'!C169+'[1]Общ'!C171+'[1]Общ'!C172+'[1]Общ'!C173</f>
        <v>277559</v>
      </c>
      <c r="D12" s="9">
        <f>'[1]Общ'!D169+'[1]Общ'!D171+'[1]Общ'!D172+'[1]Общ'!D173</f>
        <v>259437</v>
      </c>
      <c r="E12" s="10">
        <f t="shared" si="0"/>
        <v>93.47093771054082</v>
      </c>
      <c r="F12" s="10">
        <f t="shared" si="1"/>
        <v>-18122</v>
      </c>
    </row>
    <row r="13" spans="1:6" ht="15.75">
      <c r="A13" s="4">
        <v>9</v>
      </c>
      <c r="B13" s="8" t="s">
        <v>12</v>
      </c>
      <c r="C13" s="9">
        <v>4503</v>
      </c>
      <c r="D13" s="9">
        <v>5415</v>
      </c>
      <c r="E13" s="10">
        <f t="shared" si="0"/>
        <v>120.25316455696202</v>
      </c>
      <c r="F13" s="10">
        <f t="shared" si="1"/>
        <v>912</v>
      </c>
    </row>
    <row r="14" spans="1:6" ht="15.75">
      <c r="A14" s="11"/>
      <c r="B14" s="12" t="s">
        <v>13</v>
      </c>
      <c r="C14" s="13">
        <f>SUM(C5:C13)</f>
        <v>4577316.5</v>
      </c>
      <c r="D14" s="13">
        <f>SUM(D5:D13)</f>
        <v>4343228.5</v>
      </c>
      <c r="E14" s="10">
        <f t="shared" si="0"/>
        <v>94.88591186560946</v>
      </c>
      <c r="F14" s="10">
        <f t="shared" si="1"/>
        <v>-234088</v>
      </c>
    </row>
    <row r="15" spans="1:5" ht="15">
      <c r="A15" s="186"/>
      <c r="B15" s="186"/>
      <c r="C15" s="186"/>
      <c r="D15" s="186"/>
      <c r="E15" s="186"/>
    </row>
    <row r="16" spans="1:5" ht="15">
      <c r="A16" s="186"/>
      <c r="B16" s="186"/>
      <c r="C16" s="186"/>
      <c r="D16" s="186"/>
      <c r="E16" s="186"/>
    </row>
    <row r="17" spans="2:5" ht="15">
      <c r="B17" s="3"/>
      <c r="C17" s="3"/>
      <c r="D17" s="3"/>
      <c r="E17" s="3"/>
    </row>
    <row r="18" spans="1:5" ht="15.75">
      <c r="A18" s="184" t="s">
        <v>14</v>
      </c>
      <c r="B18" s="184"/>
      <c r="C18" s="184"/>
      <c r="D18" s="184"/>
      <c r="E18" s="184"/>
    </row>
    <row r="19" spans="1:5" ht="15">
      <c r="A19" s="185" t="s">
        <v>0</v>
      </c>
      <c r="B19" s="185"/>
      <c r="C19" s="185"/>
      <c r="D19" s="185"/>
      <c r="E19" s="185"/>
    </row>
    <row r="20" spans="1:6" ht="60">
      <c r="A20" s="4" t="s">
        <v>1</v>
      </c>
      <c r="B20" s="4" t="s">
        <v>2</v>
      </c>
      <c r="C20" s="5">
        <v>42917</v>
      </c>
      <c r="D20" s="5">
        <v>43282</v>
      </c>
      <c r="E20" s="6" t="s">
        <v>139</v>
      </c>
      <c r="F20" s="7" t="s">
        <v>3</v>
      </c>
    </row>
    <row r="21" spans="1:6" ht="15.75">
      <c r="A21" s="4">
        <v>1</v>
      </c>
      <c r="B21" s="14" t="s">
        <v>15</v>
      </c>
      <c r="C21" s="9">
        <f>'[1]Общ'!C166</f>
        <v>66353</v>
      </c>
      <c r="D21" s="9">
        <f>'[1]Общ'!D166</f>
        <v>53166</v>
      </c>
      <c r="E21" s="10">
        <v>0</v>
      </c>
      <c r="F21" s="10">
        <f aca="true" t="shared" si="2" ref="F21:F29">D21-C21</f>
        <v>-13187</v>
      </c>
    </row>
    <row r="22" spans="1:6" ht="15.75">
      <c r="A22" s="4">
        <v>2</v>
      </c>
      <c r="B22" s="15" t="s">
        <v>16</v>
      </c>
      <c r="C22" s="9">
        <f>'[1]Общ'!C167</f>
        <v>36340</v>
      </c>
      <c r="D22" s="9">
        <f>'[1]Общ'!D167</f>
        <v>27931</v>
      </c>
      <c r="E22" s="10">
        <v>0</v>
      </c>
      <c r="F22" s="10">
        <f t="shared" si="2"/>
        <v>-8409</v>
      </c>
    </row>
    <row r="23" spans="1:6" ht="15.75">
      <c r="A23" s="4">
        <v>3</v>
      </c>
      <c r="B23" s="14" t="s">
        <v>17</v>
      </c>
      <c r="C23" s="9">
        <f>'[1]Общ'!C168</f>
        <v>0</v>
      </c>
      <c r="D23" s="9">
        <f>'[1]Общ'!D168</f>
        <v>0</v>
      </c>
      <c r="E23" s="10">
        <v>0</v>
      </c>
      <c r="F23" s="10">
        <f t="shared" si="2"/>
        <v>0</v>
      </c>
    </row>
    <row r="24" spans="1:6" ht="15.75">
      <c r="A24" s="4">
        <v>4</v>
      </c>
      <c r="B24" s="14" t="s">
        <v>18</v>
      </c>
      <c r="C24" s="9">
        <f>'[1]Общ'!C169</f>
        <v>52187</v>
      </c>
      <c r="D24" s="9">
        <f>'[1]Общ'!D169</f>
        <v>19282</v>
      </c>
      <c r="E24" s="10">
        <f aca="true" t="shared" si="3" ref="E24:E29">D24/C24*100</f>
        <v>36.947898902025415</v>
      </c>
      <c r="F24" s="10">
        <f t="shared" si="2"/>
        <v>-32905</v>
      </c>
    </row>
    <row r="25" spans="1:6" ht="15.75">
      <c r="A25" s="4">
        <v>5</v>
      </c>
      <c r="B25" s="14" t="s">
        <v>140</v>
      </c>
      <c r="C25" s="9">
        <f>'[1]Общ'!C170</f>
        <v>144285</v>
      </c>
      <c r="D25" s="9">
        <f>'[1]Общ'!D170</f>
        <v>59174</v>
      </c>
      <c r="E25" s="10">
        <f t="shared" si="3"/>
        <v>41.01188619745642</v>
      </c>
      <c r="F25" s="10">
        <f t="shared" si="2"/>
        <v>-85111</v>
      </c>
    </row>
    <row r="26" spans="1:6" ht="15.75">
      <c r="A26" s="4">
        <v>6</v>
      </c>
      <c r="B26" s="15" t="s">
        <v>19</v>
      </c>
      <c r="C26" s="9">
        <f>'[1]Общ'!C171</f>
        <v>5802</v>
      </c>
      <c r="D26" s="9">
        <f>'[1]Общ'!D171</f>
        <v>3373</v>
      </c>
      <c r="E26" s="10">
        <f t="shared" si="3"/>
        <v>58.13512581868321</v>
      </c>
      <c r="F26" s="10">
        <f t="shared" si="2"/>
        <v>-2429</v>
      </c>
    </row>
    <row r="27" spans="1:6" ht="15.75">
      <c r="A27" s="4">
        <v>7</v>
      </c>
      <c r="B27" s="14" t="s">
        <v>20</v>
      </c>
      <c r="C27" s="9">
        <f>'[1]Общ'!C172</f>
        <v>212370</v>
      </c>
      <c r="D27" s="9">
        <f>'[1]Общ'!D172</f>
        <v>229462</v>
      </c>
      <c r="E27" s="10">
        <f t="shared" si="3"/>
        <v>108.04821773320148</v>
      </c>
      <c r="F27" s="10">
        <f t="shared" si="2"/>
        <v>17092</v>
      </c>
    </row>
    <row r="28" spans="1:6" ht="15.75">
      <c r="A28" s="4">
        <v>8</v>
      </c>
      <c r="B28" s="15" t="s">
        <v>21</v>
      </c>
      <c r="C28" s="9">
        <f>'[1]Общ'!C173</f>
        <v>7200</v>
      </c>
      <c r="D28" s="9">
        <f>'[1]Общ'!D173</f>
        <v>7320</v>
      </c>
      <c r="E28" s="10">
        <f t="shared" si="3"/>
        <v>101.66666666666666</v>
      </c>
      <c r="F28" s="10">
        <f t="shared" si="2"/>
        <v>120</v>
      </c>
    </row>
    <row r="29" spans="1:6" ht="15.75">
      <c r="A29" s="11"/>
      <c r="B29" s="12" t="s">
        <v>13</v>
      </c>
      <c r="C29" s="13">
        <f>C21+C22+C23+C24+C25+C26+C27+C28</f>
        <v>524537</v>
      </c>
      <c r="D29" s="13">
        <f>D21+D22+D23+D24+D25+D26+D27+D28</f>
        <v>399708</v>
      </c>
      <c r="E29" s="10">
        <f t="shared" si="3"/>
        <v>76.2020601025285</v>
      </c>
      <c r="F29" s="10">
        <f t="shared" si="2"/>
        <v>-124829</v>
      </c>
    </row>
    <row r="30" spans="1:5" ht="15">
      <c r="A30" s="186"/>
      <c r="B30" s="186"/>
      <c r="C30" s="186"/>
      <c r="D30" s="186"/>
      <c r="E30" s="186"/>
    </row>
    <row r="31" spans="1:5" ht="15">
      <c r="A31" s="186"/>
      <c r="B31" s="186"/>
      <c r="C31" s="186"/>
      <c r="D31" s="186"/>
      <c r="E31" s="186"/>
    </row>
    <row r="32" spans="2:5" ht="15">
      <c r="B32" s="3"/>
      <c r="C32" s="3"/>
      <c r="D32" s="3"/>
      <c r="E32" s="3"/>
    </row>
    <row r="33" spans="2:5" ht="15">
      <c r="B33" s="3"/>
      <c r="C33" s="3"/>
      <c r="D33" s="3"/>
      <c r="E33" s="3"/>
    </row>
    <row r="34" spans="2:5" ht="15">
      <c r="B34" s="3"/>
      <c r="C34" s="3"/>
      <c r="D34" s="3"/>
      <c r="E34" s="3"/>
    </row>
    <row r="35" spans="2:5" ht="15">
      <c r="B35" s="16"/>
      <c r="C35" s="187"/>
      <c r="D35" s="187"/>
      <c r="E35" s="3"/>
    </row>
    <row r="36" spans="2:5" ht="15">
      <c r="B36" s="3"/>
      <c r="C36" s="3"/>
      <c r="D36" s="3"/>
      <c r="E36" s="3"/>
    </row>
    <row r="37" spans="2:5" ht="15">
      <c r="B37" s="3"/>
      <c r="C37" s="3"/>
      <c r="D37" s="3"/>
      <c r="E37" s="3"/>
    </row>
    <row r="38" spans="2:5" ht="15">
      <c r="B38" s="17"/>
      <c r="C38" s="3"/>
      <c r="D38" s="3"/>
      <c r="E38" s="3"/>
    </row>
    <row r="41" ht="15">
      <c r="E41" s="18"/>
    </row>
  </sheetData>
  <sheetProtection/>
  <mergeCells count="7">
    <mergeCell ref="A18:E18"/>
    <mergeCell ref="A19:E19"/>
    <mergeCell ref="A30:E31"/>
    <mergeCell ref="C35:D35"/>
    <mergeCell ref="A2:E2"/>
    <mergeCell ref="A3:E3"/>
    <mergeCell ref="A15:E16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62.8515625" style="0" bestFit="1" customWidth="1"/>
    <col min="2" max="3" width="8.00390625" style="0" bestFit="1" customWidth="1"/>
    <col min="4" max="4" width="8.57421875" style="0" customWidth="1"/>
  </cols>
  <sheetData>
    <row r="1" spans="1:3" ht="12.75" customHeight="1">
      <c r="A1" s="190"/>
      <c r="B1" s="190"/>
      <c r="C1" s="190"/>
    </row>
    <row r="2" spans="1:3" ht="15">
      <c r="A2" s="193" t="s">
        <v>141</v>
      </c>
      <c r="B2" s="193"/>
      <c r="C2" s="193"/>
    </row>
    <row r="4" spans="1:4" s="19" customFormat="1" ht="18" customHeight="1">
      <c r="A4" s="191" t="s">
        <v>22</v>
      </c>
      <c r="B4" s="188" t="s">
        <v>23</v>
      </c>
      <c r="C4" s="189"/>
      <c r="D4" s="194" t="s">
        <v>143</v>
      </c>
    </row>
    <row r="5" spans="1:4" s="19" customFormat="1" ht="18" customHeight="1">
      <c r="A5" s="192"/>
      <c r="B5" s="20" t="s">
        <v>24</v>
      </c>
      <c r="C5" s="20" t="s">
        <v>142</v>
      </c>
      <c r="D5" s="195"/>
    </row>
    <row r="6" spans="1:4" s="19" customFormat="1" ht="27" customHeight="1">
      <c r="A6" s="21" t="s">
        <v>25</v>
      </c>
      <c r="B6" s="22">
        <f>'[1]Общ'!C273</f>
        <v>943948</v>
      </c>
      <c r="C6" s="22">
        <f>'[1]Общ'!D273</f>
        <v>1013150</v>
      </c>
      <c r="D6" s="23">
        <f>C6/B6*100</f>
        <v>107.33112417209423</v>
      </c>
    </row>
    <row r="7" spans="1:4" s="19" customFormat="1" ht="27" customHeight="1">
      <c r="A7" s="21" t="s">
        <v>26</v>
      </c>
      <c r="B7" s="22">
        <f>'[1]Общ'!C268</f>
        <v>821805</v>
      </c>
      <c r="C7" s="22">
        <f>'[1]Общ'!D268</f>
        <v>810279</v>
      </c>
      <c r="D7" s="23">
        <f aca="true" t="shared" si="0" ref="D7:D21">C7/B7*100</f>
        <v>98.59747750378739</v>
      </c>
    </row>
    <row r="8" spans="1:6" s="19" customFormat="1" ht="27" customHeight="1">
      <c r="A8" s="21" t="s">
        <v>27</v>
      </c>
      <c r="B8" s="20">
        <f>4836.1+9651.4+315+9978.8+431.2+10979.6+323.5+9509.4+448.9+9459.7+546+8342.5+616.9</f>
        <v>65439.00000000001</v>
      </c>
      <c r="C8" s="20">
        <f>4794+10372.7+118.5+10597.7+330.4+11634.8+291.1+10609.9+548.2+10390.2+1830.7+10211+202.5</f>
        <v>71931.7</v>
      </c>
      <c r="D8" s="23">
        <f t="shared" si="0"/>
        <v>109.92175919558672</v>
      </c>
      <c r="F8" s="24"/>
    </row>
    <row r="9" spans="1:4" s="19" customFormat="1" ht="27" customHeight="1">
      <c r="A9" s="21" t="s">
        <v>28</v>
      </c>
      <c r="B9" s="22">
        <v>8352</v>
      </c>
      <c r="C9" s="22">
        <v>0</v>
      </c>
      <c r="D9" s="23">
        <v>0</v>
      </c>
    </row>
    <row r="10" spans="1:4" s="19" customFormat="1" ht="27" customHeight="1">
      <c r="A10" s="21" t="s">
        <v>29</v>
      </c>
      <c r="B10" s="22">
        <v>2553</v>
      </c>
      <c r="C10" s="22">
        <v>21411</v>
      </c>
      <c r="D10" s="23">
        <f t="shared" si="0"/>
        <v>838.6603995299648</v>
      </c>
    </row>
    <row r="11" spans="1:4" s="19" customFormat="1" ht="27" customHeight="1">
      <c r="A11" s="21" t="s">
        <v>30</v>
      </c>
      <c r="B11" s="22">
        <v>85996</v>
      </c>
      <c r="C11" s="22">
        <v>86353</v>
      </c>
      <c r="D11" s="23">
        <f t="shared" si="0"/>
        <v>100.41513558770174</v>
      </c>
    </row>
    <row r="12" spans="1:4" s="19" customFormat="1" ht="27" customHeight="1">
      <c r="A12" s="21" t="s">
        <v>31</v>
      </c>
      <c r="B12" s="20">
        <f>2912*19*6</f>
        <v>331968</v>
      </c>
      <c r="C12" s="20">
        <f>2872*20*6</f>
        <v>344640</v>
      </c>
      <c r="D12" s="23">
        <f t="shared" si="0"/>
        <v>103.81723539618277</v>
      </c>
    </row>
    <row r="13" spans="1:5" s="19" customFormat="1" ht="27" customHeight="1">
      <c r="A13" s="21" t="s">
        <v>32</v>
      </c>
      <c r="B13" s="22">
        <f>909*14.5*6</f>
        <v>79083</v>
      </c>
      <c r="C13" s="22">
        <f>950*15*6</f>
        <v>85500</v>
      </c>
      <c r="D13" s="23">
        <f t="shared" si="0"/>
        <v>108.11425970183225</v>
      </c>
      <c r="E13"/>
    </row>
    <row r="14" spans="1:4" s="19" customFormat="1" ht="27" customHeight="1">
      <c r="A14" s="21" t="s">
        <v>33</v>
      </c>
      <c r="B14" s="22">
        <f>2140*22.45*6</f>
        <v>288258</v>
      </c>
      <c r="C14" s="25">
        <f>2170*17.41*6</f>
        <v>226678.19999999998</v>
      </c>
      <c r="D14" s="23">
        <f t="shared" si="0"/>
        <v>78.63726245238641</v>
      </c>
    </row>
    <row r="15" spans="1:4" s="19" customFormat="1" ht="27" customHeight="1">
      <c r="A15" s="21" t="s">
        <v>34</v>
      </c>
      <c r="B15" s="20">
        <f>390*120*6</f>
        <v>280800</v>
      </c>
      <c r="C15" s="26">
        <f>391*120*6</f>
        <v>281520</v>
      </c>
      <c r="D15" s="23">
        <f t="shared" si="0"/>
        <v>100.25641025641025</v>
      </c>
    </row>
    <row r="16" spans="1:4" s="19" customFormat="1" ht="27" customHeight="1">
      <c r="A16" s="21" t="s">
        <v>35</v>
      </c>
      <c r="B16" s="20">
        <v>0</v>
      </c>
      <c r="C16" s="20">
        <v>0</v>
      </c>
      <c r="D16" s="23">
        <v>0</v>
      </c>
    </row>
    <row r="17" spans="1:4" s="19" customFormat="1" ht="27" customHeight="1">
      <c r="A17" s="21" t="s">
        <v>36</v>
      </c>
      <c r="B17" s="22">
        <v>127223</v>
      </c>
      <c r="C17" s="22">
        <v>203524</v>
      </c>
      <c r="D17" s="23">
        <f t="shared" si="0"/>
        <v>159.97421849822751</v>
      </c>
    </row>
    <row r="18" spans="1:7" s="19" customFormat="1" ht="27" customHeight="1">
      <c r="A18" s="21" t="s">
        <v>37</v>
      </c>
      <c r="B18" s="22">
        <v>3304</v>
      </c>
      <c r="C18" s="22">
        <v>2865</v>
      </c>
      <c r="D18" s="23">
        <f t="shared" si="0"/>
        <v>86.71307506053269</v>
      </c>
      <c r="F18" s="24"/>
      <c r="G18" s="24"/>
    </row>
    <row r="19" spans="1:4" s="19" customFormat="1" ht="27" customHeight="1">
      <c r="A19" s="21" t="s">
        <v>38</v>
      </c>
      <c r="B19" s="22">
        <f>SUM(B6:B18)</f>
        <v>3038729</v>
      </c>
      <c r="C19" s="22">
        <f>SUM(C6:C18)</f>
        <v>3147851.9000000004</v>
      </c>
      <c r="D19" s="23">
        <f t="shared" si="0"/>
        <v>103.59107047716331</v>
      </c>
    </row>
    <row r="20" spans="1:4" s="19" customFormat="1" ht="27" customHeight="1">
      <c r="A20" s="21" t="s">
        <v>39</v>
      </c>
      <c r="B20" s="20">
        <v>34775</v>
      </c>
      <c r="C20" s="20">
        <v>34322</v>
      </c>
      <c r="D20" s="23">
        <f t="shared" si="0"/>
        <v>98.69734004313445</v>
      </c>
    </row>
    <row r="21" spans="1:4" s="19" customFormat="1" ht="27" customHeight="1">
      <c r="A21" s="21" t="s">
        <v>40</v>
      </c>
      <c r="B21" s="22">
        <f>B19/B20/6*1000</f>
        <v>14563.762281332374</v>
      </c>
      <c r="C21" s="22">
        <f>C19/C20/6*1000</f>
        <v>15285.880290581359</v>
      </c>
      <c r="D21" s="23">
        <f t="shared" si="0"/>
        <v>104.95832048957972</v>
      </c>
    </row>
    <row r="33" ht="15">
      <c r="A33" s="17"/>
    </row>
  </sheetData>
  <sheetProtection/>
  <mergeCells count="5">
    <mergeCell ref="B4:C4"/>
    <mergeCell ref="A1:C1"/>
    <mergeCell ref="A4:A5"/>
    <mergeCell ref="A2:C2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B49"/>
  <sheetViews>
    <sheetView workbookViewId="0" topLeftCell="A1">
      <selection activeCell="H36" sqref="H36"/>
    </sheetView>
  </sheetViews>
  <sheetFormatPr defaultColWidth="9.140625" defaultRowHeight="15"/>
  <cols>
    <col min="1" max="1" width="3.28125" style="27" customWidth="1"/>
    <col min="2" max="2" width="21.00390625" style="27" customWidth="1"/>
    <col min="3" max="3" width="8.140625" style="27" customWidth="1"/>
    <col min="4" max="4" width="8.7109375" style="27" customWidth="1"/>
    <col min="5" max="6" width="8.140625" style="27" customWidth="1"/>
    <col min="7" max="7" width="8.57421875" style="27" customWidth="1"/>
    <col min="8" max="8" width="8.00390625" style="27" customWidth="1"/>
    <col min="9" max="9" width="7.140625" style="27" customWidth="1"/>
    <col min="10" max="10" width="6.8515625" style="27" customWidth="1"/>
    <col min="11" max="11" width="7.00390625" style="27" customWidth="1"/>
    <col min="12" max="13" width="7.7109375" style="27" hidden="1" customWidth="1"/>
    <col min="14" max="14" width="7.421875" style="27" customWidth="1"/>
    <col min="15" max="15" width="7.28125" style="27" customWidth="1"/>
    <col min="16" max="16" width="7.00390625" style="27" customWidth="1"/>
    <col min="17" max="17" width="5.140625" style="27" customWidth="1"/>
    <col min="18" max="18" width="4.8515625" style="27" customWidth="1"/>
    <col min="19" max="19" width="5.28125" style="27" customWidth="1"/>
    <col min="20" max="20" width="7.57421875" style="27" customWidth="1"/>
    <col min="21" max="21" width="7.7109375" style="27" customWidth="1"/>
    <col min="22" max="22" width="6.421875" style="27" customWidth="1"/>
    <col min="23" max="16384" width="9.140625" style="27" customWidth="1"/>
  </cols>
  <sheetData>
    <row r="5" spans="1:22" ht="14.25" customHeight="1">
      <c r="A5" s="199" t="s">
        <v>144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</row>
    <row r="6" spans="1:22" ht="14.2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58.5" customHeight="1">
      <c r="A7" s="191" t="s">
        <v>1</v>
      </c>
      <c r="B7" s="191" t="s">
        <v>41</v>
      </c>
      <c r="C7" s="196" t="s">
        <v>42</v>
      </c>
      <c r="D7" s="197"/>
      <c r="E7" s="198"/>
      <c r="F7" s="196" t="s">
        <v>43</v>
      </c>
      <c r="G7" s="197"/>
      <c r="H7" s="198"/>
      <c r="I7" s="196" t="s">
        <v>44</v>
      </c>
      <c r="J7" s="197"/>
      <c r="K7" s="198"/>
      <c r="L7" s="196" t="s">
        <v>145</v>
      </c>
      <c r="M7" s="197"/>
      <c r="N7" s="196" t="s">
        <v>45</v>
      </c>
      <c r="O7" s="197"/>
      <c r="P7" s="198"/>
      <c r="Q7" s="196" t="s">
        <v>46</v>
      </c>
      <c r="R7" s="197"/>
      <c r="S7" s="198"/>
      <c r="T7" s="196" t="s">
        <v>47</v>
      </c>
      <c r="U7" s="197"/>
      <c r="V7" s="198"/>
    </row>
    <row r="8" spans="1:22" ht="14.25" customHeight="1">
      <c r="A8" s="192"/>
      <c r="B8" s="192"/>
      <c r="C8" s="29">
        <v>2017</v>
      </c>
      <c r="D8" s="29">
        <v>2018</v>
      </c>
      <c r="E8" s="30" t="s">
        <v>48</v>
      </c>
      <c r="F8" s="29">
        <v>2017</v>
      </c>
      <c r="G8" s="29">
        <v>2018</v>
      </c>
      <c r="H8" s="30" t="s">
        <v>48</v>
      </c>
      <c r="I8" s="29">
        <v>2017</v>
      </c>
      <c r="J8" s="29">
        <v>2018</v>
      </c>
      <c r="K8" s="30" t="s">
        <v>48</v>
      </c>
      <c r="L8" s="29" t="s">
        <v>146</v>
      </c>
      <c r="M8" s="29" t="s">
        <v>147</v>
      </c>
      <c r="N8" s="29">
        <v>2017</v>
      </c>
      <c r="O8" s="29">
        <v>2018</v>
      </c>
      <c r="P8" s="30" t="s">
        <v>48</v>
      </c>
      <c r="Q8" s="29">
        <v>2017</v>
      </c>
      <c r="R8" s="29">
        <v>2018</v>
      </c>
      <c r="S8" s="30" t="s">
        <v>48</v>
      </c>
      <c r="T8" s="29">
        <v>2017</v>
      </c>
      <c r="U8" s="29">
        <v>2018</v>
      </c>
      <c r="V8" s="30" t="s">
        <v>48</v>
      </c>
    </row>
    <row r="9" spans="1:22" ht="12.75" customHeight="1">
      <c r="A9" s="31">
        <v>1</v>
      </c>
      <c r="B9" s="31" t="s">
        <v>148</v>
      </c>
      <c r="C9" s="32">
        <v>46112</v>
      </c>
      <c r="D9" s="32">
        <v>52076</v>
      </c>
      <c r="E9" s="33">
        <f>D9-C9</f>
        <v>5964</v>
      </c>
      <c r="F9" s="32">
        <v>46112</v>
      </c>
      <c r="G9" s="32">
        <v>52076</v>
      </c>
      <c r="H9" s="33">
        <f>G9-F9</f>
        <v>5964</v>
      </c>
      <c r="I9" s="34"/>
      <c r="J9" s="35"/>
      <c r="K9" s="33"/>
      <c r="L9" s="34"/>
      <c r="M9" s="34"/>
      <c r="N9" s="32">
        <v>7869</v>
      </c>
      <c r="O9" s="32">
        <v>9283</v>
      </c>
      <c r="P9" s="33">
        <f>O9-N9</f>
        <v>1414</v>
      </c>
      <c r="Q9" s="32">
        <v>102</v>
      </c>
      <c r="R9" s="32">
        <v>98</v>
      </c>
      <c r="S9" s="33">
        <f>R9-Q9</f>
        <v>-4</v>
      </c>
      <c r="T9" s="36">
        <v>19242</v>
      </c>
      <c r="U9" s="36">
        <v>19372</v>
      </c>
      <c r="V9" s="33">
        <f>U9-T9</f>
        <v>130</v>
      </c>
    </row>
    <row r="10" spans="1:22" ht="12.75">
      <c r="A10" s="31">
        <f>A9+1</f>
        <v>2</v>
      </c>
      <c r="B10" s="31" t="s">
        <v>50</v>
      </c>
      <c r="C10" s="32">
        <v>1665214</v>
      </c>
      <c r="D10" s="32">
        <v>1646791</v>
      </c>
      <c r="E10" s="33">
        <f aca="true" t="shared" si="0" ref="E10:E33">D10-C10</f>
        <v>-18423</v>
      </c>
      <c r="F10" s="32">
        <v>1536345</v>
      </c>
      <c r="G10" s="32">
        <v>1515749</v>
      </c>
      <c r="H10" s="33">
        <f aca="true" t="shared" si="1" ref="H10:H33">G10-F10</f>
        <v>-20596</v>
      </c>
      <c r="I10" s="32">
        <v>36461</v>
      </c>
      <c r="J10" s="32">
        <v>37546</v>
      </c>
      <c r="K10" s="33">
        <f aca="true" t="shared" si="2" ref="K10:K33">J10-I10</f>
        <v>1085</v>
      </c>
      <c r="L10" s="37"/>
      <c r="M10" s="37"/>
      <c r="N10" s="32">
        <v>41543</v>
      </c>
      <c r="O10" s="32">
        <v>45000</v>
      </c>
      <c r="P10" s="33">
        <f aca="true" t="shared" si="3" ref="P10:P33">O10-N10</f>
        <v>3457</v>
      </c>
      <c r="Q10" s="32">
        <v>244</v>
      </c>
      <c r="R10" s="32">
        <v>257</v>
      </c>
      <c r="S10" s="33">
        <f aca="true" t="shared" si="4" ref="S10:S33">R10-Q10</f>
        <v>13</v>
      </c>
      <c r="T10" s="36">
        <f>N10/Q10/6*1000</f>
        <v>28376.366120218576</v>
      </c>
      <c r="U10" s="36">
        <f>O10/R10/6*1000</f>
        <v>29182.879377431906</v>
      </c>
      <c r="V10" s="33">
        <f aca="true" t="shared" si="5" ref="V10:V32">U10-T10</f>
        <v>806.5132572133298</v>
      </c>
    </row>
    <row r="11" spans="1:22" ht="12.75">
      <c r="A11" s="31">
        <f>A10+1</f>
        <v>3</v>
      </c>
      <c r="B11" s="31" t="s">
        <v>51</v>
      </c>
      <c r="C11" s="32">
        <v>4763</v>
      </c>
      <c r="D11" s="32">
        <v>4820</v>
      </c>
      <c r="E11" s="33">
        <f t="shared" si="0"/>
        <v>57</v>
      </c>
      <c r="F11" s="32">
        <v>4763</v>
      </c>
      <c r="G11" s="32">
        <v>4820</v>
      </c>
      <c r="H11" s="33">
        <f t="shared" si="1"/>
        <v>57</v>
      </c>
      <c r="I11" s="35"/>
      <c r="J11" s="35"/>
      <c r="K11" s="33">
        <f t="shared" si="2"/>
        <v>0</v>
      </c>
      <c r="L11" s="38"/>
      <c r="M11" s="38"/>
      <c r="N11" s="32">
        <v>1371</v>
      </c>
      <c r="O11" s="32">
        <v>1054</v>
      </c>
      <c r="P11" s="33">
        <f t="shared" si="3"/>
        <v>-317</v>
      </c>
      <c r="Q11" s="32">
        <v>13</v>
      </c>
      <c r="R11" s="32">
        <v>11</v>
      </c>
      <c r="S11" s="33">
        <f t="shared" si="4"/>
        <v>-2</v>
      </c>
      <c r="T11" s="36">
        <f>N11/Q11/6*1000</f>
        <v>17576.923076923078</v>
      </c>
      <c r="U11" s="36">
        <f aca="true" t="shared" si="6" ref="U11:U24">O11/R11/6*1000</f>
        <v>15969.696969696968</v>
      </c>
      <c r="V11" s="33">
        <f t="shared" si="5"/>
        <v>-1607.22610722611</v>
      </c>
    </row>
    <row r="12" spans="1:22" ht="12.75">
      <c r="A12" s="31">
        <v>4</v>
      </c>
      <c r="B12" s="31" t="s">
        <v>52</v>
      </c>
      <c r="C12" s="32">
        <v>2868</v>
      </c>
      <c r="D12" s="32">
        <v>3000</v>
      </c>
      <c r="E12" s="33">
        <f t="shared" si="0"/>
        <v>132</v>
      </c>
      <c r="F12" s="39">
        <v>2868</v>
      </c>
      <c r="G12" s="39">
        <v>3000</v>
      </c>
      <c r="H12" s="33">
        <f t="shared" si="1"/>
        <v>132</v>
      </c>
      <c r="I12" s="35"/>
      <c r="J12" s="35"/>
      <c r="K12" s="33"/>
      <c r="L12" s="38"/>
      <c r="M12" s="38"/>
      <c r="N12" s="32">
        <v>967</v>
      </c>
      <c r="O12" s="32">
        <v>1722</v>
      </c>
      <c r="P12" s="33">
        <f t="shared" si="3"/>
        <v>755</v>
      </c>
      <c r="Q12" s="32">
        <v>19</v>
      </c>
      <c r="R12" s="32">
        <v>23</v>
      </c>
      <c r="S12" s="33">
        <f t="shared" si="4"/>
        <v>4</v>
      </c>
      <c r="T12" s="36">
        <f>N12/Q12/5*1000</f>
        <v>10178.947368421053</v>
      </c>
      <c r="U12" s="36">
        <f t="shared" si="6"/>
        <v>12478.260869565216</v>
      </c>
      <c r="V12" s="33">
        <f t="shared" si="5"/>
        <v>2299.3135011441627</v>
      </c>
    </row>
    <row r="13" spans="1:22" ht="12.75">
      <c r="A13" s="31">
        <v>5</v>
      </c>
      <c r="B13" s="31" t="s">
        <v>53</v>
      </c>
      <c r="C13" s="32">
        <v>768</v>
      </c>
      <c r="D13" s="32">
        <v>567</v>
      </c>
      <c r="E13" s="33">
        <f t="shared" si="0"/>
        <v>-201</v>
      </c>
      <c r="F13" s="32">
        <v>1949</v>
      </c>
      <c r="G13" s="32">
        <v>1738</v>
      </c>
      <c r="H13" s="33">
        <f t="shared" si="1"/>
        <v>-211</v>
      </c>
      <c r="I13" s="35"/>
      <c r="J13" s="35"/>
      <c r="K13" s="33">
        <f t="shared" si="2"/>
        <v>0</v>
      </c>
      <c r="L13" s="38"/>
      <c r="M13" s="38"/>
      <c r="N13" s="32">
        <v>1310</v>
      </c>
      <c r="O13" s="32">
        <v>1107</v>
      </c>
      <c r="P13" s="33">
        <f t="shared" si="3"/>
        <v>-203</v>
      </c>
      <c r="Q13" s="32">
        <v>11</v>
      </c>
      <c r="R13" s="32">
        <v>10</v>
      </c>
      <c r="S13" s="33">
        <f t="shared" si="4"/>
        <v>-1</v>
      </c>
      <c r="T13" s="36">
        <f>N13/Q13/6*1000</f>
        <v>19848.484848484848</v>
      </c>
      <c r="U13" s="36">
        <f t="shared" si="6"/>
        <v>18450</v>
      </c>
      <c r="V13" s="33">
        <f t="shared" si="5"/>
        <v>-1398.484848484848</v>
      </c>
    </row>
    <row r="14" spans="1:22" ht="12.75">
      <c r="A14" s="31">
        <f>A13+1</f>
        <v>6</v>
      </c>
      <c r="B14" s="31" t="s">
        <v>54</v>
      </c>
      <c r="C14" s="32">
        <v>527</v>
      </c>
      <c r="D14" s="32">
        <v>0</v>
      </c>
      <c r="E14" s="33">
        <f t="shared" si="0"/>
        <v>-527</v>
      </c>
      <c r="F14" s="32">
        <v>536</v>
      </c>
      <c r="G14" s="32">
        <v>93</v>
      </c>
      <c r="H14" s="33">
        <f t="shared" si="1"/>
        <v>-443</v>
      </c>
      <c r="I14" s="35"/>
      <c r="J14" s="35"/>
      <c r="K14" s="33">
        <f t="shared" si="2"/>
        <v>0</v>
      </c>
      <c r="L14" s="38"/>
      <c r="M14" s="38"/>
      <c r="N14" s="32">
        <v>479</v>
      </c>
      <c r="O14" s="32">
        <v>0</v>
      </c>
      <c r="P14" s="33">
        <f t="shared" si="3"/>
        <v>-479</v>
      </c>
      <c r="Q14" s="32">
        <v>12</v>
      </c>
      <c r="R14" s="32">
        <v>11</v>
      </c>
      <c r="S14" s="33">
        <f t="shared" si="4"/>
        <v>-1</v>
      </c>
      <c r="T14" s="36">
        <f>N14/Q14/4.2*1000</f>
        <v>9503.968253968253</v>
      </c>
      <c r="U14" s="36">
        <f t="shared" si="6"/>
        <v>0</v>
      </c>
      <c r="V14" s="33">
        <f t="shared" si="5"/>
        <v>-9503.968253968253</v>
      </c>
    </row>
    <row r="15" spans="1:22" ht="12.75">
      <c r="A15" s="31">
        <v>7</v>
      </c>
      <c r="B15" s="31" t="s">
        <v>55</v>
      </c>
      <c r="C15" s="32">
        <v>0</v>
      </c>
      <c r="D15" s="32">
        <v>0</v>
      </c>
      <c r="E15" s="33">
        <f t="shared" si="0"/>
        <v>0</v>
      </c>
      <c r="F15" s="32">
        <v>4000</v>
      </c>
      <c r="G15" s="32">
        <v>4100</v>
      </c>
      <c r="H15" s="33">
        <f t="shared" si="1"/>
        <v>100</v>
      </c>
      <c r="I15" s="32"/>
      <c r="J15" s="35"/>
      <c r="K15" s="33">
        <f t="shared" si="2"/>
        <v>0</v>
      </c>
      <c r="L15" s="38"/>
      <c r="M15" s="38"/>
      <c r="N15" s="32">
        <v>166</v>
      </c>
      <c r="O15" s="32">
        <v>165</v>
      </c>
      <c r="P15" s="33">
        <f t="shared" si="3"/>
        <v>-1</v>
      </c>
      <c r="Q15" s="32">
        <v>2</v>
      </c>
      <c r="R15" s="32">
        <v>2</v>
      </c>
      <c r="S15" s="33">
        <f t="shared" si="4"/>
        <v>0</v>
      </c>
      <c r="T15" s="36">
        <f>N15/Q15/6*1000</f>
        <v>13833.333333333334</v>
      </c>
      <c r="U15" s="36">
        <f t="shared" si="6"/>
        <v>13750</v>
      </c>
      <c r="V15" s="33">
        <f t="shared" si="5"/>
        <v>-83.33333333333394</v>
      </c>
    </row>
    <row r="16" spans="1:22" ht="12.75">
      <c r="A16" s="31">
        <f>A15+1</f>
        <v>8</v>
      </c>
      <c r="B16" s="40" t="s">
        <v>56</v>
      </c>
      <c r="C16" s="32">
        <v>1931</v>
      </c>
      <c r="D16" s="32">
        <v>1821</v>
      </c>
      <c r="E16" s="33">
        <f t="shared" si="0"/>
        <v>-110</v>
      </c>
      <c r="F16" s="32">
        <v>1931</v>
      </c>
      <c r="G16" s="32">
        <v>1821</v>
      </c>
      <c r="H16" s="33">
        <f t="shared" si="1"/>
        <v>-110</v>
      </c>
      <c r="I16" s="35"/>
      <c r="J16" s="35"/>
      <c r="K16" s="33">
        <f t="shared" si="2"/>
        <v>0</v>
      </c>
      <c r="L16" s="38"/>
      <c r="M16" s="38"/>
      <c r="N16" s="32">
        <v>300</v>
      </c>
      <c r="O16" s="32">
        <v>444</v>
      </c>
      <c r="P16" s="33">
        <f t="shared" si="3"/>
        <v>144</v>
      </c>
      <c r="Q16" s="32">
        <v>5</v>
      </c>
      <c r="R16" s="32">
        <v>6</v>
      </c>
      <c r="S16" s="33">
        <f t="shared" si="4"/>
        <v>1</v>
      </c>
      <c r="T16" s="36">
        <f>N16/Q16/6*1000</f>
        <v>10000</v>
      </c>
      <c r="U16" s="36">
        <f t="shared" si="6"/>
        <v>12333.333333333334</v>
      </c>
      <c r="V16" s="33">
        <f t="shared" si="5"/>
        <v>2333.333333333334</v>
      </c>
    </row>
    <row r="17" spans="1:22" ht="12.75">
      <c r="A17" s="31">
        <f>A16+1</f>
        <v>9</v>
      </c>
      <c r="B17" s="40" t="s">
        <v>57</v>
      </c>
      <c r="C17" s="32">
        <v>5909</v>
      </c>
      <c r="D17" s="32">
        <v>5444</v>
      </c>
      <c r="E17" s="33">
        <f t="shared" si="0"/>
        <v>-465</v>
      </c>
      <c r="F17" s="32">
        <v>5909</v>
      </c>
      <c r="G17" s="32">
        <v>5444</v>
      </c>
      <c r="H17" s="33">
        <f t="shared" si="1"/>
        <v>-465</v>
      </c>
      <c r="I17" s="32">
        <v>766</v>
      </c>
      <c r="J17" s="32">
        <v>712</v>
      </c>
      <c r="K17" s="33">
        <f t="shared" si="2"/>
        <v>-54</v>
      </c>
      <c r="L17" s="38"/>
      <c r="M17" s="38"/>
      <c r="N17" s="32">
        <v>1238</v>
      </c>
      <c r="O17" s="32">
        <v>1368</v>
      </c>
      <c r="P17" s="33">
        <f t="shared" si="3"/>
        <v>130</v>
      </c>
      <c r="Q17" s="32">
        <v>20</v>
      </c>
      <c r="R17" s="32">
        <v>21</v>
      </c>
      <c r="S17" s="33">
        <f t="shared" si="4"/>
        <v>1</v>
      </c>
      <c r="T17" s="36">
        <f>N17/Q17/6*1000</f>
        <v>10316.666666666666</v>
      </c>
      <c r="U17" s="36">
        <f t="shared" si="6"/>
        <v>10857.142857142855</v>
      </c>
      <c r="V17" s="33">
        <f t="shared" si="5"/>
        <v>540.476190476189</v>
      </c>
    </row>
    <row r="18" spans="1:22" ht="12.75">
      <c r="A18" s="31">
        <v>10</v>
      </c>
      <c r="B18" s="40" t="s">
        <v>58</v>
      </c>
      <c r="C18" s="32">
        <v>9490</v>
      </c>
      <c r="D18" s="32">
        <v>10777</v>
      </c>
      <c r="E18" s="33">
        <f t="shared" si="0"/>
        <v>1287</v>
      </c>
      <c r="F18" s="32">
        <v>9490</v>
      </c>
      <c r="G18" s="32">
        <v>10777</v>
      </c>
      <c r="H18" s="33">
        <f t="shared" si="1"/>
        <v>1287</v>
      </c>
      <c r="I18" s="35"/>
      <c r="J18" s="35"/>
      <c r="K18" s="33">
        <f t="shared" si="2"/>
        <v>0</v>
      </c>
      <c r="L18" s="38"/>
      <c r="M18" s="38"/>
      <c r="N18" s="32">
        <v>2832</v>
      </c>
      <c r="O18" s="32">
        <v>2922</v>
      </c>
      <c r="P18" s="33">
        <f t="shared" si="3"/>
        <v>90</v>
      </c>
      <c r="Q18" s="32">
        <v>43</v>
      </c>
      <c r="R18" s="32">
        <v>37</v>
      </c>
      <c r="S18" s="33">
        <f t="shared" si="4"/>
        <v>-6</v>
      </c>
      <c r="T18" s="36">
        <f aca="true" t="shared" si="7" ref="T18:T24">N18/Q18/6*1000</f>
        <v>10976.744186046511</v>
      </c>
      <c r="U18" s="36">
        <f t="shared" si="6"/>
        <v>13162.162162162162</v>
      </c>
      <c r="V18" s="33">
        <f t="shared" si="5"/>
        <v>2185.41797611565</v>
      </c>
    </row>
    <row r="19" spans="1:22" ht="12.75">
      <c r="A19" s="31">
        <v>11</v>
      </c>
      <c r="B19" s="31" t="s">
        <v>149</v>
      </c>
      <c r="C19" s="32">
        <v>686</v>
      </c>
      <c r="D19" s="32">
        <v>289</v>
      </c>
      <c r="E19" s="33">
        <f t="shared" si="0"/>
        <v>-397</v>
      </c>
      <c r="F19" s="32">
        <v>654</v>
      </c>
      <c r="G19" s="32">
        <v>282</v>
      </c>
      <c r="H19" s="33">
        <f t="shared" si="1"/>
        <v>-372</v>
      </c>
      <c r="I19" s="41"/>
      <c r="J19" s="41"/>
      <c r="K19" s="33">
        <f t="shared" si="2"/>
        <v>0</v>
      </c>
      <c r="L19" s="38"/>
      <c r="M19" s="38"/>
      <c r="N19" s="32">
        <v>358</v>
      </c>
      <c r="O19" s="32">
        <v>285</v>
      </c>
      <c r="P19" s="33">
        <f t="shared" si="3"/>
        <v>-73</v>
      </c>
      <c r="Q19" s="32">
        <v>4</v>
      </c>
      <c r="R19" s="32">
        <v>4</v>
      </c>
      <c r="S19" s="33">
        <f t="shared" si="4"/>
        <v>0</v>
      </c>
      <c r="T19" s="36">
        <f t="shared" si="7"/>
        <v>14916.666666666666</v>
      </c>
      <c r="U19" s="36">
        <f t="shared" si="6"/>
        <v>11875</v>
      </c>
      <c r="V19" s="33">
        <f t="shared" si="5"/>
        <v>-3041.666666666666</v>
      </c>
    </row>
    <row r="20" spans="1:22" ht="12.75">
      <c r="A20" s="31">
        <f>A19+1</f>
        <v>12</v>
      </c>
      <c r="B20" s="42" t="s">
        <v>59</v>
      </c>
      <c r="C20" s="32">
        <v>6540</v>
      </c>
      <c r="D20" s="32">
        <v>5002</v>
      </c>
      <c r="E20" s="33">
        <f t="shared" si="0"/>
        <v>-1538</v>
      </c>
      <c r="F20" s="32">
        <v>6540</v>
      </c>
      <c r="G20" s="32">
        <v>5002</v>
      </c>
      <c r="H20" s="33">
        <f t="shared" si="1"/>
        <v>-1538</v>
      </c>
      <c r="I20" s="35"/>
      <c r="J20" s="35"/>
      <c r="K20" s="33">
        <f t="shared" si="2"/>
        <v>0</v>
      </c>
      <c r="L20" s="38"/>
      <c r="M20" s="38"/>
      <c r="N20" s="32">
        <v>393</v>
      </c>
      <c r="O20" s="32">
        <v>314</v>
      </c>
      <c r="P20" s="33">
        <f t="shared" si="3"/>
        <v>-79</v>
      </c>
      <c r="Q20" s="38">
        <v>5</v>
      </c>
      <c r="R20" s="38">
        <v>4</v>
      </c>
      <c r="S20" s="33">
        <f t="shared" si="4"/>
        <v>-1</v>
      </c>
      <c r="T20" s="36">
        <f t="shared" si="7"/>
        <v>13100</v>
      </c>
      <c r="U20" s="36">
        <f t="shared" si="6"/>
        <v>13083.333333333334</v>
      </c>
      <c r="V20" s="33">
        <f t="shared" si="5"/>
        <v>-16.66666666666606</v>
      </c>
    </row>
    <row r="21" spans="1:22" ht="12.75" customHeight="1">
      <c r="A21" s="31">
        <v>13</v>
      </c>
      <c r="B21" s="31" t="s">
        <v>60</v>
      </c>
      <c r="C21" s="32">
        <v>1950</v>
      </c>
      <c r="D21" s="32">
        <v>2150</v>
      </c>
      <c r="E21" s="33">
        <f t="shared" si="0"/>
        <v>200</v>
      </c>
      <c r="F21" s="32">
        <v>1500</v>
      </c>
      <c r="G21" s="32">
        <v>1900</v>
      </c>
      <c r="H21" s="33">
        <f t="shared" si="1"/>
        <v>400</v>
      </c>
      <c r="I21" s="35"/>
      <c r="J21" s="35"/>
      <c r="K21" s="33">
        <f t="shared" si="2"/>
        <v>0</v>
      </c>
      <c r="L21" s="38"/>
      <c r="M21" s="38"/>
      <c r="N21" s="39">
        <v>610</v>
      </c>
      <c r="O21" s="39">
        <v>490</v>
      </c>
      <c r="P21" s="33">
        <f t="shared" si="3"/>
        <v>-120</v>
      </c>
      <c r="Q21" s="32">
        <v>10</v>
      </c>
      <c r="R21" s="32">
        <v>7</v>
      </c>
      <c r="S21" s="33">
        <f t="shared" si="4"/>
        <v>-3</v>
      </c>
      <c r="T21" s="36">
        <f t="shared" si="7"/>
        <v>10166.666666666666</v>
      </c>
      <c r="U21" s="36">
        <f t="shared" si="6"/>
        <v>11666.666666666666</v>
      </c>
      <c r="V21" s="33">
        <f t="shared" si="5"/>
        <v>1500</v>
      </c>
    </row>
    <row r="22" spans="1:22" ht="12.75" customHeight="1">
      <c r="A22" s="31">
        <f>A21+1</f>
        <v>14</v>
      </c>
      <c r="B22" s="31" t="s">
        <v>61</v>
      </c>
      <c r="C22" s="32">
        <v>2350</v>
      </c>
      <c r="D22" s="32">
        <v>2353</v>
      </c>
      <c r="E22" s="33">
        <f t="shared" si="0"/>
        <v>3</v>
      </c>
      <c r="F22" s="32">
        <v>2350</v>
      </c>
      <c r="G22" s="32">
        <v>2353</v>
      </c>
      <c r="H22" s="33">
        <f t="shared" si="1"/>
        <v>3</v>
      </c>
      <c r="I22" s="32">
        <v>41400</v>
      </c>
      <c r="J22" s="32">
        <v>42400</v>
      </c>
      <c r="K22" s="33">
        <f t="shared" si="2"/>
        <v>1000</v>
      </c>
      <c r="L22" s="38"/>
      <c r="M22" s="38"/>
      <c r="N22" s="32">
        <v>2471</v>
      </c>
      <c r="O22" s="32">
        <v>2943</v>
      </c>
      <c r="P22" s="33">
        <f t="shared" si="3"/>
        <v>472</v>
      </c>
      <c r="Q22" s="32">
        <v>35</v>
      </c>
      <c r="R22" s="32">
        <v>39</v>
      </c>
      <c r="S22" s="33">
        <f t="shared" si="4"/>
        <v>4</v>
      </c>
      <c r="T22" s="36">
        <f t="shared" si="7"/>
        <v>11766.666666666666</v>
      </c>
      <c r="U22" s="36">
        <f t="shared" si="6"/>
        <v>12576.923076923078</v>
      </c>
      <c r="V22" s="33">
        <f t="shared" si="5"/>
        <v>810.256410256412</v>
      </c>
    </row>
    <row r="23" spans="1:22" ht="12.75" customHeight="1">
      <c r="A23" s="31">
        <f>A22+1</f>
        <v>15</v>
      </c>
      <c r="B23" s="31" t="s">
        <v>62</v>
      </c>
      <c r="C23" s="32">
        <v>1671</v>
      </c>
      <c r="D23" s="32">
        <v>1844</v>
      </c>
      <c r="E23" s="33">
        <f t="shared" si="0"/>
        <v>173</v>
      </c>
      <c r="F23" s="32">
        <v>1671</v>
      </c>
      <c r="G23" s="32">
        <v>1844</v>
      </c>
      <c r="H23" s="33">
        <f t="shared" si="1"/>
        <v>173</v>
      </c>
      <c r="I23" s="38"/>
      <c r="J23" s="35"/>
      <c r="K23" s="33">
        <f t="shared" si="2"/>
        <v>0</v>
      </c>
      <c r="L23" s="38"/>
      <c r="M23" s="38"/>
      <c r="N23" s="32">
        <v>143</v>
      </c>
      <c r="O23" s="32">
        <v>210</v>
      </c>
      <c r="P23" s="33">
        <f t="shared" si="3"/>
        <v>67</v>
      </c>
      <c r="Q23" s="32">
        <v>3</v>
      </c>
      <c r="R23" s="32">
        <v>3</v>
      </c>
      <c r="S23" s="33">
        <f t="shared" si="4"/>
        <v>0</v>
      </c>
      <c r="T23" s="36">
        <f t="shared" si="7"/>
        <v>7944.444444444443</v>
      </c>
      <c r="U23" s="36">
        <f t="shared" si="6"/>
        <v>11666.666666666666</v>
      </c>
      <c r="V23" s="33">
        <f t="shared" si="5"/>
        <v>3722.2222222222226</v>
      </c>
    </row>
    <row r="24" spans="1:22" ht="12.75" customHeight="1">
      <c r="A24" s="31">
        <v>16</v>
      </c>
      <c r="B24" s="31" t="s">
        <v>63</v>
      </c>
      <c r="C24" s="32">
        <v>7611</v>
      </c>
      <c r="D24" s="32">
        <v>4220</v>
      </c>
      <c r="E24" s="33">
        <f t="shared" si="0"/>
        <v>-3391</v>
      </c>
      <c r="F24" s="32">
        <v>7611</v>
      </c>
      <c r="G24" s="32">
        <v>4220</v>
      </c>
      <c r="H24" s="33">
        <f t="shared" si="1"/>
        <v>-3391</v>
      </c>
      <c r="I24" s="38">
        <v>11380</v>
      </c>
      <c r="J24" s="32">
        <v>4886</v>
      </c>
      <c r="K24" s="33">
        <f t="shared" si="2"/>
        <v>-6494</v>
      </c>
      <c r="L24" s="38"/>
      <c r="M24" s="38"/>
      <c r="N24" s="32">
        <v>3785</v>
      </c>
      <c r="O24" s="32">
        <v>1757</v>
      </c>
      <c r="P24" s="33">
        <f t="shared" si="3"/>
        <v>-2028</v>
      </c>
      <c r="Q24" s="32">
        <v>53</v>
      </c>
      <c r="R24" s="32">
        <v>25</v>
      </c>
      <c r="S24" s="33">
        <f t="shared" si="4"/>
        <v>-28</v>
      </c>
      <c r="T24" s="36">
        <f t="shared" si="7"/>
        <v>11902.51572327044</v>
      </c>
      <c r="U24" s="36">
        <f t="shared" si="6"/>
        <v>11713.333333333332</v>
      </c>
      <c r="V24" s="33">
        <f t="shared" si="5"/>
        <v>-189.18238993710838</v>
      </c>
    </row>
    <row r="25" spans="1:22" ht="12.75" customHeight="1">
      <c r="A25" s="31">
        <v>17</v>
      </c>
      <c r="B25" s="31" t="s">
        <v>64</v>
      </c>
      <c r="C25" s="32">
        <v>5821</v>
      </c>
      <c r="D25" s="32">
        <v>6312</v>
      </c>
      <c r="E25" s="33">
        <f t="shared" si="0"/>
        <v>491</v>
      </c>
      <c r="F25" s="32">
        <v>5821</v>
      </c>
      <c r="G25" s="32">
        <v>6312</v>
      </c>
      <c r="H25" s="33">
        <f t="shared" si="1"/>
        <v>491</v>
      </c>
      <c r="I25" s="38"/>
      <c r="J25" s="35"/>
      <c r="K25" s="33">
        <f t="shared" si="2"/>
        <v>0</v>
      </c>
      <c r="L25" s="38"/>
      <c r="M25" s="38"/>
      <c r="N25" s="32">
        <v>2689</v>
      </c>
      <c r="O25" s="32">
        <v>2717</v>
      </c>
      <c r="P25" s="33">
        <f t="shared" si="3"/>
        <v>28</v>
      </c>
      <c r="Q25" s="32">
        <v>46</v>
      </c>
      <c r="R25" s="32">
        <v>40</v>
      </c>
      <c r="S25" s="33">
        <f t="shared" si="4"/>
        <v>-6</v>
      </c>
      <c r="T25" s="36">
        <f>N25/Q25/5.9*1000</f>
        <v>9907.885040530582</v>
      </c>
      <c r="U25" s="36">
        <f>O25/R25/5.9*1000</f>
        <v>11512.711864406778</v>
      </c>
      <c r="V25" s="33">
        <f t="shared" si="5"/>
        <v>1604.8268238761957</v>
      </c>
    </row>
    <row r="26" spans="1:22" ht="12.75" customHeight="1">
      <c r="A26" s="31">
        <f>A25+1</f>
        <v>18</v>
      </c>
      <c r="B26" s="31" t="s">
        <v>65</v>
      </c>
      <c r="C26" s="32">
        <v>9250</v>
      </c>
      <c r="D26" s="32">
        <v>10455</v>
      </c>
      <c r="E26" s="33">
        <f t="shared" si="0"/>
        <v>1205</v>
      </c>
      <c r="F26" s="32">
        <v>9250</v>
      </c>
      <c r="G26" s="32">
        <v>10455</v>
      </c>
      <c r="H26" s="33">
        <f t="shared" si="1"/>
        <v>1205</v>
      </c>
      <c r="I26" s="38"/>
      <c r="J26" s="35"/>
      <c r="K26" s="33">
        <f t="shared" si="2"/>
        <v>0</v>
      </c>
      <c r="L26" s="38"/>
      <c r="M26" s="38"/>
      <c r="N26" s="32">
        <v>1490</v>
      </c>
      <c r="O26" s="32">
        <v>1514</v>
      </c>
      <c r="P26" s="33">
        <f t="shared" si="3"/>
        <v>24</v>
      </c>
      <c r="Q26" s="32">
        <v>16</v>
      </c>
      <c r="R26" s="32">
        <v>17</v>
      </c>
      <c r="S26" s="33">
        <f t="shared" si="4"/>
        <v>1</v>
      </c>
      <c r="T26" s="36">
        <f>N26/Q26/6*1000</f>
        <v>15520.833333333334</v>
      </c>
      <c r="U26" s="36">
        <f>O26/R26/6*1000</f>
        <v>14843.137254901962</v>
      </c>
      <c r="V26" s="33">
        <f t="shared" si="5"/>
        <v>-677.6960784313724</v>
      </c>
    </row>
    <row r="27" spans="1:22" ht="12.75" customHeight="1">
      <c r="A27" s="31">
        <v>19</v>
      </c>
      <c r="B27" s="31" t="s">
        <v>66</v>
      </c>
      <c r="C27" s="32">
        <v>1957</v>
      </c>
      <c r="D27" s="32">
        <v>1105</v>
      </c>
      <c r="E27" s="33">
        <f t="shared" si="0"/>
        <v>-852</v>
      </c>
      <c r="F27" s="32">
        <v>1957</v>
      </c>
      <c r="G27" s="32">
        <v>1105</v>
      </c>
      <c r="H27" s="33">
        <f t="shared" si="1"/>
        <v>-852</v>
      </c>
      <c r="I27" s="38"/>
      <c r="J27" s="35"/>
      <c r="K27" s="33">
        <f t="shared" si="2"/>
        <v>0</v>
      </c>
      <c r="L27" s="38"/>
      <c r="M27" s="38"/>
      <c r="N27" s="32">
        <v>384</v>
      </c>
      <c r="O27" s="32">
        <v>442</v>
      </c>
      <c r="P27" s="33">
        <f t="shared" si="3"/>
        <v>58</v>
      </c>
      <c r="Q27" s="32">
        <v>8</v>
      </c>
      <c r="R27" s="32">
        <v>8</v>
      </c>
      <c r="S27" s="33">
        <f t="shared" si="4"/>
        <v>0</v>
      </c>
      <c r="T27" s="36">
        <f aca="true" t="shared" si="8" ref="T27:U33">N27/Q27/6*1000</f>
        <v>8000</v>
      </c>
      <c r="U27" s="36">
        <f t="shared" si="8"/>
        <v>9208.333333333334</v>
      </c>
      <c r="V27" s="33">
        <f t="shared" si="5"/>
        <v>1208.333333333334</v>
      </c>
    </row>
    <row r="28" spans="1:22" ht="12.75" customHeight="1">
      <c r="A28" s="31">
        <f>A27+1</f>
        <v>20</v>
      </c>
      <c r="B28" s="31" t="s">
        <v>67</v>
      </c>
      <c r="C28" s="32">
        <v>11177</v>
      </c>
      <c r="D28" s="32">
        <v>11543</v>
      </c>
      <c r="E28" s="33">
        <f t="shared" si="0"/>
        <v>366</v>
      </c>
      <c r="F28" s="32">
        <v>10098</v>
      </c>
      <c r="G28" s="32">
        <v>10598</v>
      </c>
      <c r="H28" s="33">
        <f t="shared" si="1"/>
        <v>500</v>
      </c>
      <c r="I28" s="38"/>
      <c r="J28" s="35"/>
      <c r="K28" s="33">
        <f t="shared" si="2"/>
        <v>0</v>
      </c>
      <c r="L28" s="38"/>
      <c r="M28" s="38"/>
      <c r="N28" s="32">
        <v>479</v>
      </c>
      <c r="O28" s="32">
        <v>765</v>
      </c>
      <c r="P28" s="33">
        <f t="shared" si="3"/>
        <v>286</v>
      </c>
      <c r="Q28" s="32">
        <v>7</v>
      </c>
      <c r="R28" s="32">
        <v>10</v>
      </c>
      <c r="S28" s="33">
        <f t="shared" si="4"/>
        <v>3</v>
      </c>
      <c r="T28" s="36">
        <f t="shared" si="8"/>
        <v>11404.761904761905</v>
      </c>
      <c r="U28" s="36">
        <f t="shared" si="8"/>
        <v>12750</v>
      </c>
      <c r="V28" s="33">
        <f t="shared" si="5"/>
        <v>1345.2380952380954</v>
      </c>
    </row>
    <row r="29" spans="1:22" ht="12.75" customHeight="1">
      <c r="A29" s="31">
        <v>21</v>
      </c>
      <c r="B29" s="31" t="s">
        <v>150</v>
      </c>
      <c r="C29" s="32">
        <v>4500</v>
      </c>
      <c r="D29" s="32">
        <v>3473</v>
      </c>
      <c r="E29" s="33">
        <f t="shared" si="0"/>
        <v>-1027</v>
      </c>
      <c r="F29" s="32">
        <v>4500</v>
      </c>
      <c r="G29" s="32">
        <v>3473</v>
      </c>
      <c r="H29" s="33">
        <f t="shared" si="1"/>
        <v>-1027</v>
      </c>
      <c r="I29" s="38"/>
      <c r="J29" s="35"/>
      <c r="K29" s="33">
        <f t="shared" si="2"/>
        <v>0</v>
      </c>
      <c r="L29" s="38"/>
      <c r="M29" s="38"/>
      <c r="N29" s="32">
        <v>543</v>
      </c>
      <c r="O29" s="32">
        <v>402</v>
      </c>
      <c r="P29" s="33">
        <f t="shared" si="3"/>
        <v>-141</v>
      </c>
      <c r="Q29" s="32">
        <v>8</v>
      </c>
      <c r="R29" s="32">
        <v>5</v>
      </c>
      <c r="S29" s="33">
        <f t="shared" si="4"/>
        <v>-3</v>
      </c>
      <c r="T29" s="36">
        <f t="shared" si="8"/>
        <v>11312.5</v>
      </c>
      <c r="U29" s="36">
        <f t="shared" si="8"/>
        <v>13400</v>
      </c>
      <c r="V29" s="33">
        <f t="shared" si="5"/>
        <v>2087.5</v>
      </c>
    </row>
    <row r="30" spans="1:22" ht="12.75" customHeight="1">
      <c r="A30" s="31">
        <v>22</v>
      </c>
      <c r="B30" s="31" t="s">
        <v>68</v>
      </c>
      <c r="C30" s="32">
        <v>923</v>
      </c>
      <c r="D30" s="32">
        <v>3800</v>
      </c>
      <c r="E30" s="33">
        <f t="shared" si="0"/>
        <v>2877</v>
      </c>
      <c r="F30" s="32">
        <v>923</v>
      </c>
      <c r="G30" s="32">
        <v>3800</v>
      </c>
      <c r="H30" s="33">
        <f t="shared" si="1"/>
        <v>2877</v>
      </c>
      <c r="I30" s="38"/>
      <c r="J30" s="35"/>
      <c r="K30" s="33">
        <f t="shared" si="2"/>
        <v>0</v>
      </c>
      <c r="L30" s="38"/>
      <c r="M30" s="38"/>
      <c r="N30" s="32">
        <v>335</v>
      </c>
      <c r="O30" s="32">
        <v>713</v>
      </c>
      <c r="P30" s="33">
        <f t="shared" si="3"/>
        <v>378</v>
      </c>
      <c r="Q30" s="32">
        <v>6</v>
      </c>
      <c r="R30" s="32">
        <v>9</v>
      </c>
      <c r="S30" s="33">
        <f t="shared" si="4"/>
        <v>3</v>
      </c>
      <c r="T30" s="36">
        <f t="shared" si="8"/>
        <v>9305.555555555555</v>
      </c>
      <c r="U30" s="36">
        <f t="shared" si="8"/>
        <v>13203.703703703704</v>
      </c>
      <c r="V30" s="33">
        <f t="shared" si="5"/>
        <v>3898.1481481481496</v>
      </c>
    </row>
    <row r="31" spans="1:22" ht="12.75" customHeight="1">
      <c r="A31" s="31">
        <v>23</v>
      </c>
      <c r="B31" s="31" t="s">
        <v>69</v>
      </c>
      <c r="C31" s="32">
        <v>6978</v>
      </c>
      <c r="D31" s="32">
        <v>3823</v>
      </c>
      <c r="E31" s="33">
        <f t="shared" si="0"/>
        <v>-3155</v>
      </c>
      <c r="F31" s="32">
        <v>6978</v>
      </c>
      <c r="G31" s="32">
        <v>3823</v>
      </c>
      <c r="H31" s="33">
        <f t="shared" si="1"/>
        <v>-3155</v>
      </c>
      <c r="I31" s="38"/>
      <c r="J31" s="35"/>
      <c r="K31" s="33">
        <v>0</v>
      </c>
      <c r="L31" s="38"/>
      <c r="M31" s="38"/>
      <c r="N31" s="32">
        <v>677</v>
      </c>
      <c r="O31" s="32">
        <v>1052</v>
      </c>
      <c r="P31" s="33">
        <f t="shared" si="3"/>
        <v>375</v>
      </c>
      <c r="Q31" s="32">
        <v>6</v>
      </c>
      <c r="R31" s="32">
        <v>13</v>
      </c>
      <c r="S31" s="33">
        <f t="shared" si="4"/>
        <v>7</v>
      </c>
      <c r="T31" s="36">
        <f t="shared" si="8"/>
        <v>18805.555555555555</v>
      </c>
      <c r="U31" s="36">
        <f t="shared" si="8"/>
        <v>13487.179487179486</v>
      </c>
      <c r="V31" s="33">
        <f t="shared" si="5"/>
        <v>-5318.376068376068</v>
      </c>
    </row>
    <row r="32" spans="1:22" ht="12.75" customHeight="1">
      <c r="A32" s="31">
        <v>24</v>
      </c>
      <c r="B32" s="31" t="s">
        <v>151</v>
      </c>
      <c r="C32" s="32">
        <v>0</v>
      </c>
      <c r="D32" s="32">
        <v>3205</v>
      </c>
      <c r="E32" s="33">
        <f t="shared" si="0"/>
        <v>3205</v>
      </c>
      <c r="F32" s="32">
        <v>0</v>
      </c>
      <c r="G32" s="32">
        <v>3205</v>
      </c>
      <c r="H32" s="33">
        <f t="shared" si="1"/>
        <v>3205</v>
      </c>
      <c r="I32" s="38"/>
      <c r="J32" s="35"/>
      <c r="K32" s="33">
        <v>0</v>
      </c>
      <c r="L32" s="38"/>
      <c r="M32" s="38"/>
      <c r="N32" s="32">
        <v>0</v>
      </c>
      <c r="O32" s="32">
        <v>640</v>
      </c>
      <c r="P32" s="33">
        <f t="shared" si="3"/>
        <v>640</v>
      </c>
      <c r="Q32" s="32">
        <v>0</v>
      </c>
      <c r="R32" s="32">
        <v>11</v>
      </c>
      <c r="S32" s="33">
        <f t="shared" si="4"/>
        <v>11</v>
      </c>
      <c r="T32" s="36" t="e">
        <f t="shared" si="8"/>
        <v>#DIV/0!</v>
      </c>
      <c r="U32" s="36">
        <f t="shared" si="8"/>
        <v>9696.969696969698</v>
      </c>
      <c r="V32" s="33" t="e">
        <f t="shared" si="5"/>
        <v>#DIV/0!</v>
      </c>
    </row>
    <row r="33" spans="1:22" ht="12.75" customHeight="1">
      <c r="A33" s="200" t="s">
        <v>70</v>
      </c>
      <c r="B33" s="200"/>
      <c r="C33" s="43">
        <f>SUM(C9:C32)</f>
        <v>1798996</v>
      </c>
      <c r="D33" s="43">
        <f>SUM(D9:D32)</f>
        <v>1784870</v>
      </c>
      <c r="E33" s="44">
        <f t="shared" si="0"/>
        <v>-14126</v>
      </c>
      <c r="F33" s="43">
        <f>SUM(F9:F32)</f>
        <v>1673756</v>
      </c>
      <c r="G33" s="43">
        <f>SUM(G9:G32)</f>
        <v>1657990</v>
      </c>
      <c r="H33" s="44">
        <f t="shared" si="1"/>
        <v>-15766</v>
      </c>
      <c r="I33" s="43">
        <f>SUM(I9:I32)</f>
        <v>90007</v>
      </c>
      <c r="J33" s="43">
        <f>SUM(J9:J32)</f>
        <v>85544</v>
      </c>
      <c r="K33" s="44">
        <f t="shared" si="2"/>
        <v>-4463</v>
      </c>
      <c r="L33" s="43">
        <f>SUM(L9:L20)</f>
        <v>0</v>
      </c>
      <c r="M33" s="43">
        <f>SUM(M9:M20)</f>
        <v>0</v>
      </c>
      <c r="N33" s="43">
        <f>SUM(N9:N32)</f>
        <v>72432</v>
      </c>
      <c r="O33" s="43">
        <f>SUM(O9:O32)</f>
        <v>77309</v>
      </c>
      <c r="P33" s="44">
        <f t="shared" si="3"/>
        <v>4877</v>
      </c>
      <c r="Q33" s="45">
        <f>SUM(Q9:Q32)</f>
        <v>678</v>
      </c>
      <c r="R33" s="45">
        <f>SUM(R9:R32)</f>
        <v>671</v>
      </c>
      <c r="S33" s="44">
        <f t="shared" si="4"/>
        <v>-7</v>
      </c>
      <c r="T33" s="36">
        <f t="shared" si="8"/>
        <v>17805.309734513277</v>
      </c>
      <c r="U33" s="36">
        <f t="shared" si="8"/>
        <v>19202.434177844014</v>
      </c>
      <c r="V33" s="44">
        <f>U33-T33</f>
        <v>1397.1244433307365</v>
      </c>
    </row>
    <row r="34" spans="1:28" ht="12.75" customHeight="1">
      <c r="A34" s="201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46"/>
      <c r="X34" s="46"/>
      <c r="Y34" s="46"/>
      <c r="Z34" s="46"/>
      <c r="AA34" s="46"/>
      <c r="AB34" s="46"/>
    </row>
    <row r="35" spans="1:28" ht="12.75" customHeight="1">
      <c r="A35" s="47"/>
      <c r="B35" s="47"/>
      <c r="C35" s="48"/>
      <c r="D35" s="48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49"/>
      <c r="X35" s="49"/>
      <c r="Y35" s="49"/>
      <c r="Z35" s="49"/>
      <c r="AA35" s="49"/>
      <c r="AB35" s="49"/>
    </row>
    <row r="36" spans="1:22" ht="12.75" customHeight="1">
      <c r="A36" s="50"/>
      <c r="B36" s="50"/>
      <c r="C36" s="50"/>
      <c r="D36" s="50"/>
      <c r="E36" s="50"/>
      <c r="F36" s="50"/>
      <c r="G36" s="50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</row>
    <row r="37" spans="1:22" ht="12.75" customHeight="1">
      <c r="A37" s="51"/>
      <c r="B37" s="51"/>
      <c r="C37" s="51"/>
      <c r="D37" s="52"/>
      <c r="E37" s="48"/>
      <c r="F37" s="48"/>
      <c r="G37" s="48"/>
      <c r="H37" s="48"/>
      <c r="I37" s="48"/>
      <c r="J37" s="48"/>
      <c r="K37" s="48" t="s">
        <v>71</v>
      </c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</row>
    <row r="38" spans="1:22" ht="12.75" customHeight="1">
      <c r="A38" s="51"/>
      <c r="B38" s="50"/>
      <c r="C38" s="50"/>
      <c r="D38" s="50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</row>
    <row r="39" spans="1:22" ht="12.75" customHeight="1">
      <c r="A39" s="202"/>
      <c r="B39" s="202"/>
      <c r="C39" s="202"/>
      <c r="D39" s="52"/>
      <c r="E39" s="48"/>
      <c r="F39" s="52"/>
      <c r="G39" s="52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</row>
    <row r="40" spans="1:22" ht="12.75" customHeight="1">
      <c r="A40" s="53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</row>
    <row r="41" spans="1:22" ht="12.75" customHeight="1">
      <c r="A41" s="53"/>
      <c r="B41" s="53"/>
      <c r="C41" s="53"/>
      <c r="D41" s="46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</row>
    <row r="42" spans="1:22" ht="12.75" customHeight="1">
      <c r="A42" s="53"/>
      <c r="B42" s="53"/>
      <c r="C42" s="53"/>
      <c r="D42" s="46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</row>
    <row r="43" spans="1:22" ht="12.75" customHeight="1">
      <c r="A43" s="53"/>
      <c r="B43" s="53"/>
      <c r="C43" s="53"/>
      <c r="D43" s="46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</row>
    <row r="44" spans="1:22" ht="12.75" customHeight="1">
      <c r="A44" s="53"/>
      <c r="B44" s="53"/>
      <c r="C44" s="53"/>
      <c r="D44" s="46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</row>
    <row r="45" spans="1:22" ht="12.75" customHeight="1">
      <c r="A45" s="53"/>
      <c r="B45" s="53"/>
      <c r="C45" s="53"/>
      <c r="D45" s="46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</row>
    <row r="46" spans="1:22" ht="12.75" customHeight="1">
      <c r="A46" s="53"/>
      <c r="B46" s="17"/>
      <c r="C46" s="55"/>
      <c r="D46" s="56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</row>
    <row r="47" spans="1:22" ht="12.75" customHeight="1">
      <c r="A47" s="53"/>
      <c r="B47" s="53"/>
      <c r="C47" s="53"/>
      <c r="D47" s="46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</row>
    <row r="48" spans="1:22" ht="12.75" customHeight="1">
      <c r="A48" s="53"/>
      <c r="B48" s="53"/>
      <c r="C48" s="53"/>
      <c r="D48" s="46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</row>
    <row r="49" spans="1:22" ht="12.75" customHeight="1">
      <c r="A49" s="57"/>
      <c r="B49" s="57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</row>
  </sheetData>
  <sheetProtection/>
  <mergeCells count="14">
    <mergeCell ref="E35:V35"/>
    <mergeCell ref="A39:C39"/>
    <mergeCell ref="A7:A8"/>
    <mergeCell ref="L7:M7"/>
    <mergeCell ref="N7:P7"/>
    <mergeCell ref="Q7:S7"/>
    <mergeCell ref="I7:K7"/>
    <mergeCell ref="F7:H7"/>
    <mergeCell ref="C7:E7"/>
    <mergeCell ref="B7:B8"/>
    <mergeCell ref="A5:V5"/>
    <mergeCell ref="T7:V7"/>
    <mergeCell ref="A33:B33"/>
    <mergeCell ref="A34:V34"/>
  </mergeCells>
  <printOptions/>
  <pageMargins left="0.5118110236220472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Q28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3.00390625" style="0" customWidth="1"/>
    <col min="2" max="2" width="25.421875" style="0" customWidth="1"/>
    <col min="3" max="3" width="9.421875" style="0" customWidth="1"/>
    <col min="5" max="5" width="9.421875" style="0" customWidth="1"/>
    <col min="6" max="8" width="7.7109375" style="0" customWidth="1"/>
    <col min="9" max="10" width="5.7109375" style="0" customWidth="1"/>
    <col min="11" max="11" width="6.57421875" style="0" customWidth="1"/>
    <col min="12" max="17" width="7.7109375" style="0" customWidth="1"/>
  </cols>
  <sheetData>
    <row r="5" spans="1:17" ht="15.75">
      <c r="A5" s="204" t="s">
        <v>152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</row>
    <row r="7" spans="1:17" ht="40.5" customHeight="1">
      <c r="A7" s="208" t="s">
        <v>1</v>
      </c>
      <c r="B7" s="208" t="s">
        <v>41</v>
      </c>
      <c r="C7" s="205" t="s">
        <v>72</v>
      </c>
      <c r="D7" s="206"/>
      <c r="E7" s="207"/>
      <c r="F7" s="205" t="s">
        <v>45</v>
      </c>
      <c r="G7" s="206"/>
      <c r="H7" s="207"/>
      <c r="I7" s="205" t="s">
        <v>46</v>
      </c>
      <c r="J7" s="206"/>
      <c r="K7" s="207"/>
      <c r="L7" s="205" t="s">
        <v>47</v>
      </c>
      <c r="M7" s="206"/>
      <c r="N7" s="207"/>
      <c r="O7" s="205" t="s">
        <v>73</v>
      </c>
      <c r="P7" s="206"/>
      <c r="Q7" s="207"/>
    </row>
    <row r="8" spans="1:17" ht="15" customHeight="1">
      <c r="A8" s="209"/>
      <c r="B8" s="209"/>
      <c r="C8" s="58">
        <v>2017</v>
      </c>
      <c r="D8" s="58">
        <v>2018</v>
      </c>
      <c r="E8" s="59" t="s">
        <v>48</v>
      </c>
      <c r="F8" s="58">
        <v>2017</v>
      </c>
      <c r="G8" s="58">
        <v>2018</v>
      </c>
      <c r="H8" s="59" t="s">
        <v>48</v>
      </c>
      <c r="I8" s="58">
        <v>2017</v>
      </c>
      <c r="J8" s="58">
        <v>2018</v>
      </c>
      <c r="K8" s="59" t="s">
        <v>48</v>
      </c>
      <c r="L8" s="58">
        <v>2017</v>
      </c>
      <c r="M8" s="58">
        <v>2018</v>
      </c>
      <c r="N8" s="59" t="s">
        <v>48</v>
      </c>
      <c r="O8" s="58">
        <v>2017</v>
      </c>
      <c r="P8" s="58">
        <v>2018</v>
      </c>
      <c r="Q8" s="59" t="s">
        <v>48</v>
      </c>
    </row>
    <row r="9" spans="1:17" ht="15">
      <c r="A9" s="60">
        <v>1</v>
      </c>
      <c r="B9" s="61" t="s">
        <v>74</v>
      </c>
      <c r="C9" s="61">
        <v>21045</v>
      </c>
      <c r="D9" s="61">
        <v>37200</v>
      </c>
      <c r="E9" s="62">
        <f>D9-C9</f>
        <v>16155</v>
      </c>
      <c r="F9" s="61">
        <v>2418</v>
      </c>
      <c r="G9" s="61">
        <v>2218</v>
      </c>
      <c r="H9" s="62">
        <f>G9-F9</f>
        <v>-200</v>
      </c>
      <c r="I9" s="61">
        <v>26</v>
      </c>
      <c r="J9" s="61">
        <v>23</v>
      </c>
      <c r="K9" s="62">
        <f>J9-I9</f>
        <v>-3</v>
      </c>
      <c r="L9" s="63">
        <f>F9/I9*1000/6</f>
        <v>15500</v>
      </c>
      <c r="M9" s="63">
        <f>G9/J9*1000/6</f>
        <v>16072.463768115944</v>
      </c>
      <c r="N9" s="64">
        <f>M9-L9</f>
        <v>572.4637681159438</v>
      </c>
      <c r="O9" s="65">
        <f>C9/I9</f>
        <v>809.4230769230769</v>
      </c>
      <c r="P9" s="65">
        <f>D9/J9</f>
        <v>1617.391304347826</v>
      </c>
      <c r="Q9" s="66">
        <f aca="true" t="shared" si="0" ref="Q9:Q14">P9-O9</f>
        <v>807.9682274247491</v>
      </c>
    </row>
    <row r="10" spans="1:17" ht="15">
      <c r="A10" s="60">
        <v>2</v>
      </c>
      <c r="B10" s="31" t="s">
        <v>149</v>
      </c>
      <c r="C10" s="61">
        <v>7999</v>
      </c>
      <c r="D10" s="61">
        <v>0</v>
      </c>
      <c r="E10" s="62">
        <f aca="true" t="shared" si="1" ref="E10:E17">D10-C10</f>
        <v>-7999</v>
      </c>
      <c r="F10" s="61">
        <v>1617</v>
      </c>
      <c r="G10" s="61">
        <v>1407</v>
      </c>
      <c r="H10" s="62">
        <f aca="true" t="shared" si="2" ref="H10:H17">G10-F10</f>
        <v>-210</v>
      </c>
      <c r="I10" s="61">
        <v>15</v>
      </c>
      <c r="J10" s="61">
        <v>13</v>
      </c>
      <c r="K10" s="62">
        <f aca="true" t="shared" si="3" ref="K10:K17">J10-I10</f>
        <v>-2</v>
      </c>
      <c r="L10" s="63">
        <f aca="true" t="shared" si="4" ref="L10:M17">F10/I10*1000/6</f>
        <v>17966.666666666668</v>
      </c>
      <c r="M10" s="63">
        <f t="shared" si="4"/>
        <v>18038.461538461535</v>
      </c>
      <c r="N10" s="64">
        <f aca="true" t="shared" si="5" ref="N10:N17">M10-L10</f>
        <v>71.7948717948675</v>
      </c>
      <c r="O10" s="65">
        <f aca="true" t="shared" si="6" ref="O10:P17">C10/I10</f>
        <v>533.2666666666667</v>
      </c>
      <c r="P10" s="65">
        <f t="shared" si="6"/>
        <v>0</v>
      </c>
      <c r="Q10" s="66">
        <f t="shared" si="0"/>
        <v>-533.2666666666667</v>
      </c>
    </row>
    <row r="11" spans="1:17" ht="15">
      <c r="A11" s="60">
        <v>3</v>
      </c>
      <c r="B11" s="67" t="s">
        <v>75</v>
      </c>
      <c r="C11" s="61">
        <v>157083</v>
      </c>
      <c r="D11" s="61">
        <v>139385</v>
      </c>
      <c r="E11" s="62">
        <f t="shared" si="1"/>
        <v>-17698</v>
      </c>
      <c r="F11" s="61">
        <v>24651</v>
      </c>
      <c r="G11" s="61">
        <v>22588</v>
      </c>
      <c r="H11" s="62">
        <f t="shared" si="2"/>
        <v>-2063</v>
      </c>
      <c r="I11" s="61">
        <v>147</v>
      </c>
      <c r="J11" s="61">
        <v>152</v>
      </c>
      <c r="K11" s="62">
        <f t="shared" si="3"/>
        <v>5</v>
      </c>
      <c r="L11" s="63">
        <f t="shared" si="4"/>
        <v>27948.979591836734</v>
      </c>
      <c r="M11" s="63">
        <f t="shared" si="4"/>
        <v>24767.543859649126</v>
      </c>
      <c r="N11" s="64">
        <f t="shared" si="5"/>
        <v>-3181.4357321876087</v>
      </c>
      <c r="O11" s="65">
        <f t="shared" si="6"/>
        <v>1068.591836734694</v>
      </c>
      <c r="P11" s="65">
        <f t="shared" si="6"/>
        <v>917.0065789473684</v>
      </c>
      <c r="Q11" s="66">
        <f t="shared" si="0"/>
        <v>-151.58525778732553</v>
      </c>
    </row>
    <row r="12" spans="1:17" ht="15">
      <c r="A12" s="68">
        <v>4</v>
      </c>
      <c r="B12" s="69" t="s">
        <v>76</v>
      </c>
      <c r="C12" s="61">
        <v>10847</v>
      </c>
      <c r="D12" s="61">
        <v>19358</v>
      </c>
      <c r="E12" s="62">
        <f t="shared" si="1"/>
        <v>8511</v>
      </c>
      <c r="F12" s="61">
        <v>2612</v>
      </c>
      <c r="G12" s="61">
        <v>3022</v>
      </c>
      <c r="H12" s="62">
        <f t="shared" si="2"/>
        <v>410</v>
      </c>
      <c r="I12" s="61">
        <v>25</v>
      </c>
      <c r="J12" s="61">
        <v>25</v>
      </c>
      <c r="K12" s="62">
        <f t="shared" si="3"/>
        <v>0</v>
      </c>
      <c r="L12" s="63">
        <f t="shared" si="4"/>
        <v>17413.333333333332</v>
      </c>
      <c r="M12" s="63">
        <f t="shared" si="4"/>
        <v>20146.666666666668</v>
      </c>
      <c r="N12" s="64">
        <f t="shared" si="5"/>
        <v>2733.3333333333358</v>
      </c>
      <c r="O12" s="70">
        <f t="shared" si="6"/>
        <v>433.88</v>
      </c>
      <c r="P12" s="65">
        <f t="shared" si="6"/>
        <v>774.32</v>
      </c>
      <c r="Q12" s="66">
        <f t="shared" si="0"/>
        <v>340.44000000000005</v>
      </c>
    </row>
    <row r="13" spans="1:17" ht="15">
      <c r="A13" s="60">
        <v>5</v>
      </c>
      <c r="B13" s="69" t="s">
        <v>77</v>
      </c>
      <c r="C13" s="61">
        <v>36902</v>
      </c>
      <c r="D13" s="61">
        <v>18725</v>
      </c>
      <c r="E13" s="62">
        <f t="shared" si="1"/>
        <v>-18177</v>
      </c>
      <c r="F13" s="61">
        <v>4603</v>
      </c>
      <c r="G13" s="61">
        <v>3629</v>
      </c>
      <c r="H13" s="62">
        <f t="shared" si="2"/>
        <v>-974</v>
      </c>
      <c r="I13" s="61">
        <v>31</v>
      </c>
      <c r="J13" s="61">
        <v>25</v>
      </c>
      <c r="K13" s="62">
        <f t="shared" si="3"/>
        <v>-6</v>
      </c>
      <c r="L13" s="63">
        <f t="shared" si="4"/>
        <v>24747.311827956986</v>
      </c>
      <c r="M13" s="63">
        <f t="shared" si="4"/>
        <v>24193.333333333332</v>
      </c>
      <c r="N13" s="64">
        <f t="shared" si="5"/>
        <v>-553.9784946236541</v>
      </c>
      <c r="O13" s="65">
        <f t="shared" si="6"/>
        <v>1190.3870967741937</v>
      </c>
      <c r="P13" s="65">
        <f t="shared" si="6"/>
        <v>749</v>
      </c>
      <c r="Q13" s="66">
        <f t="shared" si="0"/>
        <v>-441.38709677419365</v>
      </c>
    </row>
    <row r="14" spans="1:17" ht="15">
      <c r="A14" s="60">
        <v>6</v>
      </c>
      <c r="B14" s="69" t="s">
        <v>78</v>
      </c>
      <c r="C14" s="61">
        <v>4704</v>
      </c>
      <c r="D14" s="61">
        <v>5490</v>
      </c>
      <c r="E14" s="62">
        <f t="shared" si="1"/>
        <v>786</v>
      </c>
      <c r="F14" s="61">
        <v>1664</v>
      </c>
      <c r="G14" s="61">
        <v>1784</v>
      </c>
      <c r="H14" s="62">
        <f t="shared" si="2"/>
        <v>120</v>
      </c>
      <c r="I14" s="61">
        <v>15</v>
      </c>
      <c r="J14" s="61">
        <v>15</v>
      </c>
      <c r="K14" s="62">
        <f t="shared" si="3"/>
        <v>0</v>
      </c>
      <c r="L14" s="63">
        <f t="shared" si="4"/>
        <v>18488.88888888889</v>
      </c>
      <c r="M14" s="63">
        <f t="shared" si="4"/>
        <v>19822.222222222223</v>
      </c>
      <c r="N14" s="64">
        <f t="shared" si="5"/>
        <v>1333.3333333333321</v>
      </c>
      <c r="O14" s="65">
        <f t="shared" si="6"/>
        <v>313.6</v>
      </c>
      <c r="P14" s="65">
        <f t="shared" si="6"/>
        <v>366</v>
      </c>
      <c r="Q14" s="66">
        <f t="shared" si="0"/>
        <v>52.39999999999998</v>
      </c>
    </row>
    <row r="15" spans="1:17" ht="12.75" customHeight="1">
      <c r="A15" s="68">
        <v>7</v>
      </c>
      <c r="B15" s="67" t="s">
        <v>79</v>
      </c>
      <c r="C15" s="61">
        <v>8764</v>
      </c>
      <c r="D15" s="61">
        <v>7465</v>
      </c>
      <c r="E15" s="62">
        <f t="shared" si="1"/>
        <v>-1299</v>
      </c>
      <c r="F15" s="61">
        <v>1733</v>
      </c>
      <c r="G15" s="61">
        <v>1289</v>
      </c>
      <c r="H15" s="62">
        <f t="shared" si="2"/>
        <v>-444</v>
      </c>
      <c r="I15" s="61">
        <v>15</v>
      </c>
      <c r="J15" s="61">
        <v>14</v>
      </c>
      <c r="K15" s="62">
        <f t="shared" si="3"/>
        <v>-1</v>
      </c>
      <c r="L15" s="63">
        <f t="shared" si="4"/>
        <v>19255.555555555555</v>
      </c>
      <c r="M15" s="63">
        <f t="shared" si="4"/>
        <v>15345.238095238094</v>
      </c>
      <c r="N15" s="64">
        <f t="shared" si="5"/>
        <v>-3910.317460317461</v>
      </c>
      <c r="O15" s="65">
        <f t="shared" si="6"/>
        <v>584.2666666666667</v>
      </c>
      <c r="P15" s="65">
        <f t="shared" si="6"/>
        <v>533.2142857142857</v>
      </c>
      <c r="Q15" s="71">
        <f>P15-O15</f>
        <v>-51.052380952380986</v>
      </c>
    </row>
    <row r="16" spans="1:17" ht="12.75" customHeight="1">
      <c r="A16" s="60">
        <v>8</v>
      </c>
      <c r="B16" s="69" t="s">
        <v>80</v>
      </c>
      <c r="C16" s="61">
        <v>4167</v>
      </c>
      <c r="D16" s="61">
        <v>4678</v>
      </c>
      <c r="E16" s="62">
        <f t="shared" si="1"/>
        <v>511</v>
      </c>
      <c r="F16" s="72">
        <v>904</v>
      </c>
      <c r="G16" s="72">
        <v>733</v>
      </c>
      <c r="H16" s="62">
        <f t="shared" si="2"/>
        <v>-171</v>
      </c>
      <c r="I16" s="61">
        <v>12</v>
      </c>
      <c r="J16" s="61">
        <v>8</v>
      </c>
      <c r="K16" s="62">
        <f t="shared" si="3"/>
        <v>-4</v>
      </c>
      <c r="L16" s="63">
        <f t="shared" si="4"/>
        <v>12555.555555555555</v>
      </c>
      <c r="M16" s="63">
        <f t="shared" si="4"/>
        <v>15270.833333333334</v>
      </c>
      <c r="N16" s="64">
        <f t="shared" si="5"/>
        <v>2715.277777777779</v>
      </c>
      <c r="O16" s="65">
        <f t="shared" si="6"/>
        <v>347.25</v>
      </c>
      <c r="P16" s="65">
        <f t="shared" si="6"/>
        <v>584.75</v>
      </c>
      <c r="Q16" s="71">
        <f>P16-O16</f>
        <v>237.5</v>
      </c>
    </row>
    <row r="17" spans="1:17" ht="15">
      <c r="A17" s="68"/>
      <c r="B17" s="73" t="s">
        <v>13</v>
      </c>
      <c r="C17" s="74">
        <f>SUM(C9:C16)</f>
        <v>251511</v>
      </c>
      <c r="D17" s="74">
        <f>SUM(D9:D16)</f>
        <v>232301</v>
      </c>
      <c r="E17" s="66">
        <f t="shared" si="1"/>
        <v>-19210</v>
      </c>
      <c r="F17" s="75">
        <f>SUM(F9:F16)</f>
        <v>40202</v>
      </c>
      <c r="G17" s="74">
        <f>SUM(G9:G16)</f>
        <v>36670</v>
      </c>
      <c r="H17" s="66">
        <f t="shared" si="2"/>
        <v>-3532</v>
      </c>
      <c r="I17" s="73">
        <f>SUM(I9:I16)</f>
        <v>286</v>
      </c>
      <c r="J17" s="74">
        <f>SUM(J9:J16)</f>
        <v>275</v>
      </c>
      <c r="K17" s="66">
        <f t="shared" si="3"/>
        <v>-11</v>
      </c>
      <c r="L17" s="63">
        <f t="shared" si="4"/>
        <v>23427.73892773893</v>
      </c>
      <c r="M17" s="63">
        <f t="shared" si="4"/>
        <v>22224.24242424242</v>
      </c>
      <c r="N17" s="76">
        <f t="shared" si="5"/>
        <v>-1203.4965034965098</v>
      </c>
      <c r="O17" s="65">
        <f t="shared" si="6"/>
        <v>879.4090909090909</v>
      </c>
      <c r="P17" s="65">
        <f t="shared" si="6"/>
        <v>844.7309090909091</v>
      </c>
      <c r="Q17" s="71">
        <f>P17-O17</f>
        <v>-34.67818181818177</v>
      </c>
    </row>
    <row r="20" spans="1:8" ht="15">
      <c r="A20" s="203"/>
      <c r="B20" s="203"/>
      <c r="C20" s="203"/>
      <c r="E20" s="46"/>
      <c r="H20" s="46"/>
    </row>
    <row r="24" spans="2:4" ht="15">
      <c r="B24" s="17"/>
      <c r="C24" s="55"/>
      <c r="D24" s="56"/>
    </row>
    <row r="28" ht="15">
      <c r="G28" t="s">
        <v>81</v>
      </c>
    </row>
  </sheetData>
  <sheetProtection/>
  <mergeCells count="9">
    <mergeCell ref="A20:C20"/>
    <mergeCell ref="A5:Q5"/>
    <mergeCell ref="L7:N7"/>
    <mergeCell ref="O7:Q7"/>
    <mergeCell ref="A7:A8"/>
    <mergeCell ref="B7:B8"/>
    <mergeCell ref="F7:H7"/>
    <mergeCell ref="I7:K7"/>
    <mergeCell ref="C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Q35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3.00390625" style="27" customWidth="1"/>
    <col min="2" max="2" width="24.8515625" style="27" customWidth="1"/>
    <col min="3" max="3" width="9.421875" style="27" customWidth="1"/>
    <col min="4" max="4" width="9.140625" style="27" customWidth="1"/>
    <col min="5" max="5" width="9.421875" style="27" customWidth="1"/>
    <col min="6" max="8" width="7.7109375" style="27" customWidth="1"/>
    <col min="9" max="9" width="6.00390625" style="27" customWidth="1"/>
    <col min="10" max="10" width="6.28125" style="27" customWidth="1"/>
    <col min="11" max="11" width="6.57421875" style="27" customWidth="1"/>
    <col min="12" max="14" width="7.7109375" style="27" customWidth="1"/>
    <col min="15" max="15" width="8.28125" style="27" customWidth="1"/>
    <col min="16" max="17" width="7.7109375" style="27" customWidth="1"/>
    <col min="18" max="16384" width="9.140625" style="27" customWidth="1"/>
  </cols>
  <sheetData>
    <row r="5" spans="1:17" ht="15">
      <c r="A5" s="210" t="s">
        <v>157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</row>
    <row r="7" spans="1:17" ht="40.5" customHeight="1">
      <c r="A7" s="208" t="s">
        <v>1</v>
      </c>
      <c r="B7" s="208" t="s">
        <v>41</v>
      </c>
      <c r="C7" s="205" t="s">
        <v>82</v>
      </c>
      <c r="D7" s="206"/>
      <c r="E7" s="207"/>
      <c r="F7" s="205" t="s">
        <v>45</v>
      </c>
      <c r="G7" s="206"/>
      <c r="H7" s="207"/>
      <c r="I7" s="205" t="s">
        <v>46</v>
      </c>
      <c r="J7" s="206"/>
      <c r="K7" s="207"/>
      <c r="L7" s="205" t="s">
        <v>47</v>
      </c>
      <c r="M7" s="206"/>
      <c r="N7" s="207"/>
      <c r="O7" s="205" t="s">
        <v>83</v>
      </c>
      <c r="P7" s="206"/>
      <c r="Q7" s="207"/>
    </row>
    <row r="8" spans="1:17" ht="15" customHeight="1">
      <c r="A8" s="211"/>
      <c r="B8" s="211"/>
      <c r="C8" s="174">
        <v>2017</v>
      </c>
      <c r="D8" s="58">
        <v>2018</v>
      </c>
      <c r="E8" s="59" t="s">
        <v>48</v>
      </c>
      <c r="F8" s="58">
        <v>2017</v>
      </c>
      <c r="G8" s="58">
        <v>2018</v>
      </c>
      <c r="H8" s="59" t="s">
        <v>48</v>
      </c>
      <c r="I8" s="58">
        <v>2017</v>
      </c>
      <c r="J8" s="58">
        <v>2018</v>
      </c>
      <c r="K8" s="59" t="s">
        <v>48</v>
      </c>
      <c r="L8" s="58">
        <v>2017</v>
      </c>
      <c r="M8" s="58">
        <v>2018</v>
      </c>
      <c r="N8" s="59" t="s">
        <v>48</v>
      </c>
      <c r="O8" s="58">
        <v>2017</v>
      </c>
      <c r="P8" s="58">
        <v>2018</v>
      </c>
      <c r="Q8" s="59" t="s">
        <v>48</v>
      </c>
    </row>
    <row r="9" spans="1:17" ht="15">
      <c r="A9" s="175">
        <v>1</v>
      </c>
      <c r="B9" s="176" t="s">
        <v>84</v>
      </c>
      <c r="C9" s="61">
        <v>23401</v>
      </c>
      <c r="D9" s="61">
        <v>23740</v>
      </c>
      <c r="E9" s="62">
        <f>D9-C9</f>
        <v>339</v>
      </c>
      <c r="F9" s="61">
        <v>7250</v>
      </c>
      <c r="G9" s="61">
        <v>8086</v>
      </c>
      <c r="H9" s="62">
        <f>G9-F9</f>
        <v>836</v>
      </c>
      <c r="I9" s="61">
        <v>79</v>
      </c>
      <c r="J9" s="61">
        <v>78</v>
      </c>
      <c r="K9" s="62">
        <f>J9-I9</f>
        <v>-1</v>
      </c>
      <c r="L9" s="70">
        <f>F9/I9*1000/6</f>
        <v>15295.35864978903</v>
      </c>
      <c r="M9" s="70">
        <f>G9/J9*1000/6</f>
        <v>17277.777777777777</v>
      </c>
      <c r="N9" s="62">
        <f aca="true" t="shared" si="0" ref="N9:N16">M9-L9</f>
        <v>1982.4191279887473</v>
      </c>
      <c r="O9" s="65">
        <f aca="true" t="shared" si="1" ref="O9:P20">C9/I9</f>
        <v>296.2151898734177</v>
      </c>
      <c r="P9" s="65">
        <f t="shared" si="1"/>
        <v>304.35897435897436</v>
      </c>
      <c r="Q9" s="66">
        <f aca="true" t="shared" si="2" ref="Q9:Q16">P9-O9</f>
        <v>8.143784485556637</v>
      </c>
    </row>
    <row r="10" spans="1:17" ht="15">
      <c r="A10" s="175">
        <v>2</v>
      </c>
      <c r="B10" s="176" t="s">
        <v>85</v>
      </c>
      <c r="C10" s="61">
        <v>2157</v>
      </c>
      <c r="D10" s="61">
        <v>1882</v>
      </c>
      <c r="E10" s="62">
        <f>D10-C10</f>
        <v>-275</v>
      </c>
      <c r="F10" s="61">
        <v>800</v>
      </c>
      <c r="G10" s="61">
        <v>987</v>
      </c>
      <c r="H10" s="62">
        <f>G10-F10</f>
        <v>187</v>
      </c>
      <c r="I10" s="61">
        <v>11</v>
      </c>
      <c r="J10" s="61">
        <v>12</v>
      </c>
      <c r="K10" s="62">
        <f>J10-I10</f>
        <v>1</v>
      </c>
      <c r="L10" s="70">
        <f aca="true" t="shared" si="3" ref="L10:M19">F10/I10*1000/6</f>
        <v>12121.212121212122</v>
      </c>
      <c r="M10" s="70">
        <f t="shared" si="3"/>
        <v>13708.333333333334</v>
      </c>
      <c r="N10" s="62">
        <f t="shared" si="0"/>
        <v>1587.121212121212</v>
      </c>
      <c r="O10" s="65">
        <f t="shared" si="1"/>
        <v>196.0909090909091</v>
      </c>
      <c r="P10" s="65">
        <f t="shared" si="1"/>
        <v>156.83333333333334</v>
      </c>
      <c r="Q10" s="66">
        <f t="shared" si="2"/>
        <v>-39.25757575757575</v>
      </c>
    </row>
    <row r="11" spans="1:17" ht="15">
      <c r="A11" s="175">
        <v>3</v>
      </c>
      <c r="B11" s="176" t="s">
        <v>86</v>
      </c>
      <c r="C11" s="61">
        <v>3404</v>
      </c>
      <c r="D11" s="61">
        <v>3709</v>
      </c>
      <c r="E11" s="62">
        <f>D11-C11</f>
        <v>305</v>
      </c>
      <c r="F11" s="61">
        <v>1040</v>
      </c>
      <c r="G11" s="61">
        <v>1141</v>
      </c>
      <c r="H11" s="62">
        <f>G11-F11</f>
        <v>101</v>
      </c>
      <c r="I11" s="61">
        <v>13</v>
      </c>
      <c r="J11" s="61">
        <v>13</v>
      </c>
      <c r="K11" s="62">
        <f>J11-I11</f>
        <v>0</v>
      </c>
      <c r="L11" s="70">
        <f t="shared" si="3"/>
        <v>13333.333333333334</v>
      </c>
      <c r="M11" s="70">
        <f t="shared" si="3"/>
        <v>14628.20512820513</v>
      </c>
      <c r="N11" s="62">
        <f t="shared" si="0"/>
        <v>1294.8717948717967</v>
      </c>
      <c r="O11" s="65">
        <f t="shared" si="1"/>
        <v>261.84615384615387</v>
      </c>
      <c r="P11" s="65">
        <f t="shared" si="1"/>
        <v>285.3076923076923</v>
      </c>
      <c r="Q11" s="66">
        <f t="shared" si="2"/>
        <v>23.461538461538453</v>
      </c>
    </row>
    <row r="12" spans="1:17" ht="15">
      <c r="A12" s="175">
        <v>4</v>
      </c>
      <c r="B12" s="177" t="s">
        <v>87</v>
      </c>
      <c r="C12" s="61">
        <v>10706</v>
      </c>
      <c r="D12" s="61">
        <v>10828</v>
      </c>
      <c r="E12" s="62">
        <f>D12-C12</f>
        <v>122</v>
      </c>
      <c r="F12" s="61">
        <v>3076</v>
      </c>
      <c r="G12" s="61">
        <v>3370</v>
      </c>
      <c r="H12" s="62">
        <f>G12-F12</f>
        <v>294</v>
      </c>
      <c r="I12" s="61">
        <v>26</v>
      </c>
      <c r="J12" s="61">
        <v>32</v>
      </c>
      <c r="K12" s="62">
        <f>J12-I12</f>
        <v>6</v>
      </c>
      <c r="L12" s="70">
        <f t="shared" si="3"/>
        <v>19717.94871794872</v>
      </c>
      <c r="M12" s="70">
        <f t="shared" si="3"/>
        <v>17552.083333333332</v>
      </c>
      <c r="N12" s="62">
        <f t="shared" si="0"/>
        <v>-2165.8653846153866</v>
      </c>
      <c r="O12" s="65">
        <f t="shared" si="1"/>
        <v>411.7692307692308</v>
      </c>
      <c r="P12" s="65">
        <f t="shared" si="1"/>
        <v>338.375</v>
      </c>
      <c r="Q12" s="66">
        <f t="shared" si="2"/>
        <v>-73.39423076923077</v>
      </c>
    </row>
    <row r="13" spans="1:17" ht="15">
      <c r="A13" s="175">
        <v>5</v>
      </c>
      <c r="B13" s="176" t="s">
        <v>88</v>
      </c>
      <c r="C13" s="61">
        <v>12120</v>
      </c>
      <c r="D13" s="61">
        <v>13979</v>
      </c>
      <c r="E13" s="62">
        <f aca="true" t="shared" si="4" ref="E13:E20">D13-C13</f>
        <v>1859</v>
      </c>
      <c r="F13" s="61">
        <v>3251</v>
      </c>
      <c r="G13" s="61">
        <v>3453</v>
      </c>
      <c r="H13" s="62">
        <f aca="true" t="shared" si="5" ref="H13:H20">G13-F13</f>
        <v>202</v>
      </c>
      <c r="I13" s="61">
        <v>36</v>
      </c>
      <c r="J13" s="61">
        <v>36</v>
      </c>
      <c r="K13" s="62">
        <f aca="true" t="shared" si="6" ref="K13:K20">J13-I13</f>
        <v>0</v>
      </c>
      <c r="L13" s="70">
        <f t="shared" si="3"/>
        <v>15050.925925925927</v>
      </c>
      <c r="M13" s="70">
        <f t="shared" si="3"/>
        <v>15986.111111111111</v>
      </c>
      <c r="N13" s="62">
        <f t="shared" si="0"/>
        <v>935.1851851851843</v>
      </c>
      <c r="O13" s="65">
        <f t="shared" si="1"/>
        <v>336.6666666666667</v>
      </c>
      <c r="P13" s="65">
        <f t="shared" si="1"/>
        <v>388.30555555555554</v>
      </c>
      <c r="Q13" s="66">
        <f t="shared" si="2"/>
        <v>51.63888888888886</v>
      </c>
    </row>
    <row r="14" spans="1:17" ht="15">
      <c r="A14" s="175">
        <v>6</v>
      </c>
      <c r="B14" s="176" t="s">
        <v>89</v>
      </c>
      <c r="C14" s="61">
        <v>44374</v>
      </c>
      <c r="D14" s="61">
        <v>45984</v>
      </c>
      <c r="E14" s="62">
        <f t="shared" si="4"/>
        <v>1610</v>
      </c>
      <c r="F14" s="72">
        <v>5820</v>
      </c>
      <c r="G14" s="72">
        <v>5822</v>
      </c>
      <c r="H14" s="62">
        <f t="shared" si="5"/>
        <v>2</v>
      </c>
      <c r="I14" s="61">
        <v>40</v>
      </c>
      <c r="J14" s="61">
        <v>38</v>
      </c>
      <c r="K14" s="62">
        <f t="shared" si="6"/>
        <v>-2</v>
      </c>
      <c r="L14" s="70">
        <f t="shared" si="3"/>
        <v>24250</v>
      </c>
      <c r="M14" s="70">
        <f t="shared" si="3"/>
        <v>25535.087719298244</v>
      </c>
      <c r="N14" s="62">
        <f t="shared" si="0"/>
        <v>1285.0877192982443</v>
      </c>
      <c r="O14" s="65">
        <f t="shared" si="1"/>
        <v>1109.35</v>
      </c>
      <c r="P14" s="65">
        <f t="shared" si="1"/>
        <v>1210.1052631578948</v>
      </c>
      <c r="Q14" s="66">
        <f t="shared" si="2"/>
        <v>100.75526315789489</v>
      </c>
    </row>
    <row r="15" spans="1:17" ht="15">
      <c r="A15" s="175">
        <v>7</v>
      </c>
      <c r="B15" s="176" t="s">
        <v>90</v>
      </c>
      <c r="C15" s="61">
        <v>24400</v>
      </c>
      <c r="D15" s="61">
        <v>24595</v>
      </c>
      <c r="E15" s="62">
        <f t="shared" si="4"/>
        <v>195</v>
      </c>
      <c r="F15" s="72">
        <v>9372</v>
      </c>
      <c r="G15" s="72">
        <v>9667</v>
      </c>
      <c r="H15" s="62">
        <f t="shared" si="5"/>
        <v>295</v>
      </c>
      <c r="I15" s="61">
        <v>86</v>
      </c>
      <c r="J15" s="61">
        <v>80</v>
      </c>
      <c r="K15" s="62">
        <f t="shared" si="6"/>
        <v>-6</v>
      </c>
      <c r="L15" s="70">
        <f t="shared" si="3"/>
        <v>18162.79069767442</v>
      </c>
      <c r="M15" s="70">
        <f t="shared" si="3"/>
        <v>20139.583333333332</v>
      </c>
      <c r="N15" s="62">
        <f t="shared" si="0"/>
        <v>1976.7926356589123</v>
      </c>
      <c r="O15" s="65">
        <f t="shared" si="1"/>
        <v>283.72093023255815</v>
      </c>
      <c r="P15" s="65">
        <f t="shared" si="1"/>
        <v>307.4375</v>
      </c>
      <c r="Q15" s="66">
        <f t="shared" si="2"/>
        <v>23.716569767441854</v>
      </c>
    </row>
    <row r="16" spans="1:17" ht="12.75" customHeight="1">
      <c r="A16" s="175">
        <v>8</v>
      </c>
      <c r="B16" s="176" t="s">
        <v>91</v>
      </c>
      <c r="C16" s="61">
        <v>1196</v>
      </c>
      <c r="D16" s="61">
        <v>1217</v>
      </c>
      <c r="E16" s="62">
        <f t="shared" si="4"/>
        <v>21</v>
      </c>
      <c r="F16" s="61">
        <v>883</v>
      </c>
      <c r="G16" s="61">
        <v>833</v>
      </c>
      <c r="H16" s="62">
        <f t="shared" si="5"/>
        <v>-50</v>
      </c>
      <c r="I16" s="61">
        <v>11</v>
      </c>
      <c r="J16" s="61">
        <v>10</v>
      </c>
      <c r="K16" s="62">
        <f t="shared" si="6"/>
        <v>-1</v>
      </c>
      <c r="L16" s="70">
        <f t="shared" si="3"/>
        <v>13378.787878787878</v>
      </c>
      <c r="M16" s="70">
        <f t="shared" si="3"/>
        <v>13883.333333333334</v>
      </c>
      <c r="N16" s="178">
        <f t="shared" si="0"/>
        <v>504.54545454545587</v>
      </c>
      <c r="O16" s="65">
        <f t="shared" si="1"/>
        <v>108.72727272727273</v>
      </c>
      <c r="P16" s="65">
        <f t="shared" si="1"/>
        <v>121.7</v>
      </c>
      <c r="Q16" s="71">
        <f t="shared" si="2"/>
        <v>12.972727272727269</v>
      </c>
    </row>
    <row r="17" spans="1:17" ht="15">
      <c r="A17" s="175">
        <v>9</v>
      </c>
      <c r="B17" s="74" t="s">
        <v>92</v>
      </c>
      <c r="C17" s="61">
        <v>652</v>
      </c>
      <c r="D17" s="61">
        <f>173+174+241+256+251+279</f>
        <v>1374</v>
      </c>
      <c r="E17" s="62">
        <f t="shared" si="4"/>
        <v>722</v>
      </c>
      <c r="F17" s="61">
        <v>0</v>
      </c>
      <c r="G17" s="61">
        <v>0</v>
      </c>
      <c r="H17" s="62">
        <f t="shared" si="5"/>
        <v>0</v>
      </c>
      <c r="I17" s="61">
        <v>47</v>
      </c>
      <c r="J17" s="61">
        <v>45</v>
      </c>
      <c r="K17" s="62">
        <f t="shared" si="6"/>
        <v>-2</v>
      </c>
      <c r="L17" s="70">
        <f t="shared" si="3"/>
        <v>0</v>
      </c>
      <c r="M17" s="70">
        <f t="shared" si="3"/>
        <v>0</v>
      </c>
      <c r="N17" s="178">
        <f>M17-L17</f>
        <v>0</v>
      </c>
      <c r="O17" s="65">
        <f t="shared" si="1"/>
        <v>13.872340425531915</v>
      </c>
      <c r="P17" s="65">
        <f t="shared" si="1"/>
        <v>30.533333333333335</v>
      </c>
      <c r="Q17" s="71">
        <f>P17-O17</f>
        <v>16.660992907801422</v>
      </c>
    </row>
    <row r="18" spans="1:17" ht="15">
      <c r="A18" s="175">
        <v>10</v>
      </c>
      <c r="B18" s="74" t="s">
        <v>93</v>
      </c>
      <c r="C18" s="61">
        <v>3780</v>
      </c>
      <c r="D18" s="61">
        <v>3850</v>
      </c>
      <c r="E18" s="62">
        <f t="shared" si="4"/>
        <v>70</v>
      </c>
      <c r="F18" s="61">
        <v>11725</v>
      </c>
      <c r="G18" s="61">
        <v>11465</v>
      </c>
      <c r="H18" s="62">
        <f t="shared" si="5"/>
        <v>-260</v>
      </c>
      <c r="I18" s="61">
        <v>45</v>
      </c>
      <c r="J18" s="61">
        <v>44</v>
      </c>
      <c r="K18" s="62">
        <f t="shared" si="6"/>
        <v>-1</v>
      </c>
      <c r="L18" s="70">
        <f t="shared" si="3"/>
        <v>43425.92592592592</v>
      </c>
      <c r="M18" s="70">
        <f t="shared" si="3"/>
        <v>43428.030303030304</v>
      </c>
      <c r="N18" s="178">
        <f>M18-L18</f>
        <v>2.1043771043841843</v>
      </c>
      <c r="O18" s="65">
        <f t="shared" si="1"/>
        <v>84</v>
      </c>
      <c r="P18" s="65">
        <f t="shared" si="1"/>
        <v>87.5</v>
      </c>
      <c r="Q18" s="71">
        <f>P18-O18</f>
        <v>3.5</v>
      </c>
    </row>
    <row r="19" spans="1:17" ht="15">
      <c r="A19" s="175">
        <v>11</v>
      </c>
      <c r="B19" s="74" t="s">
        <v>94</v>
      </c>
      <c r="C19" s="61">
        <v>119985</v>
      </c>
      <c r="D19" s="61">
        <v>122741</v>
      </c>
      <c r="E19" s="62">
        <f t="shared" si="4"/>
        <v>2756</v>
      </c>
      <c r="F19" s="61">
        <v>33190</v>
      </c>
      <c r="G19" s="61">
        <v>39186</v>
      </c>
      <c r="H19" s="62">
        <f t="shared" si="5"/>
        <v>5996</v>
      </c>
      <c r="I19" s="61">
        <v>136</v>
      </c>
      <c r="J19" s="61">
        <v>137</v>
      </c>
      <c r="K19" s="62">
        <f t="shared" si="6"/>
        <v>1</v>
      </c>
      <c r="L19" s="70">
        <f t="shared" si="3"/>
        <v>40674.01960784314</v>
      </c>
      <c r="M19" s="70">
        <f t="shared" si="3"/>
        <v>47671.53284671533</v>
      </c>
      <c r="N19" s="178">
        <f>M19-L19</f>
        <v>6997.51323887219</v>
      </c>
      <c r="O19" s="65">
        <f t="shared" si="1"/>
        <v>882.2426470588235</v>
      </c>
      <c r="P19" s="65">
        <f t="shared" si="1"/>
        <v>895.9197080291971</v>
      </c>
      <c r="Q19" s="71">
        <f>P19-O19</f>
        <v>13.677060970373532</v>
      </c>
    </row>
    <row r="20" spans="1:17" ht="15">
      <c r="A20" s="175"/>
      <c r="B20" s="73" t="s">
        <v>13</v>
      </c>
      <c r="C20" s="74">
        <f>SUM(C9:C19)</f>
        <v>246175</v>
      </c>
      <c r="D20" s="74">
        <f>SUM(D9:D19)</f>
        <v>253899</v>
      </c>
      <c r="E20" s="66">
        <f t="shared" si="4"/>
        <v>7724</v>
      </c>
      <c r="F20" s="179">
        <f>SUM(F9:F19)</f>
        <v>76407</v>
      </c>
      <c r="G20" s="180">
        <f>SUM(G9:G19)</f>
        <v>84010</v>
      </c>
      <c r="H20" s="66">
        <f t="shared" si="5"/>
        <v>7603</v>
      </c>
      <c r="I20" s="181">
        <f>SUM(I9:I19)</f>
        <v>530</v>
      </c>
      <c r="J20" s="182">
        <f>SUM(J9:J19)</f>
        <v>525</v>
      </c>
      <c r="K20" s="66">
        <f t="shared" si="6"/>
        <v>-5</v>
      </c>
      <c r="L20" s="65">
        <f>F20/(I20-I17)*1000/6</f>
        <v>26365.424430641826</v>
      </c>
      <c r="M20" s="65">
        <f>G20/(J20-J17)*1000/6</f>
        <v>29170.13888888889</v>
      </c>
      <c r="N20" s="71">
        <f>M20-L20</f>
        <v>2804.7144582470646</v>
      </c>
      <c r="O20" s="65">
        <f t="shared" si="1"/>
        <v>464.4811320754717</v>
      </c>
      <c r="P20" s="65">
        <f t="shared" si="1"/>
        <v>483.6171428571429</v>
      </c>
      <c r="Q20" s="183">
        <f>P20-O20</f>
        <v>19.13601078167119</v>
      </c>
    </row>
    <row r="26" spans="2:4" ht="12.75">
      <c r="B26" s="17"/>
      <c r="C26" s="55"/>
      <c r="D26" s="56"/>
    </row>
    <row r="31" ht="12.75">
      <c r="G31" s="27" t="s">
        <v>71</v>
      </c>
    </row>
    <row r="35" ht="12.75">
      <c r="K35" s="27" t="s">
        <v>71</v>
      </c>
    </row>
  </sheetData>
  <sheetProtection/>
  <mergeCells count="8">
    <mergeCell ref="A5:Q5"/>
    <mergeCell ref="O7:Q7"/>
    <mergeCell ref="A7:A8"/>
    <mergeCell ref="B7:B8"/>
    <mergeCell ref="F7:H7"/>
    <mergeCell ref="L7:N7"/>
    <mergeCell ref="I7:K7"/>
    <mergeCell ref="C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30"/>
  <sheetViews>
    <sheetView zoomScalePageLayoutView="0" workbookViewId="0" topLeftCell="A1">
      <selection activeCell="A29" sqref="A29:B30"/>
    </sheetView>
  </sheetViews>
  <sheetFormatPr defaultColWidth="9.140625" defaultRowHeight="15"/>
  <cols>
    <col min="1" max="1" width="24.00390625" style="0" customWidth="1"/>
    <col min="4" max="4" width="7.421875" style="0" customWidth="1"/>
    <col min="5" max="5" width="7.140625" style="0" customWidth="1"/>
    <col min="8" max="8" width="7.00390625" style="0" customWidth="1"/>
    <col min="9" max="9" width="7.8515625" style="0" customWidth="1"/>
    <col min="10" max="10" width="7.7109375" style="0" customWidth="1"/>
    <col min="11" max="11" width="6.8515625" style="0" customWidth="1"/>
    <col min="12" max="12" width="6.7109375" style="0" customWidth="1"/>
    <col min="13" max="13" width="7.00390625" style="0" customWidth="1"/>
    <col min="14" max="14" width="6.57421875" style="0" customWidth="1"/>
    <col min="15" max="15" width="6.28125" style="0" customWidth="1"/>
  </cols>
  <sheetData>
    <row r="2" spans="1:18" ht="18">
      <c r="A2" s="213" t="s">
        <v>95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77"/>
      <c r="Q2" s="77"/>
      <c r="R2" s="77"/>
    </row>
    <row r="3" spans="1:18" ht="18">
      <c r="A3" s="213" t="s">
        <v>153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77"/>
      <c r="Q3" s="77"/>
      <c r="R3" s="77"/>
    </row>
    <row r="4" spans="1:18" ht="15.75" thickBo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18" ht="22.5" customHeight="1">
      <c r="A5" s="217" t="s">
        <v>96</v>
      </c>
      <c r="B5" s="214" t="s">
        <v>97</v>
      </c>
      <c r="C5" s="215"/>
      <c r="D5" s="215"/>
      <c r="E5" s="216"/>
      <c r="F5" s="219" t="s">
        <v>98</v>
      </c>
      <c r="G5" s="215"/>
      <c r="H5" s="215"/>
      <c r="I5" s="220"/>
      <c r="J5" s="214" t="s">
        <v>99</v>
      </c>
      <c r="K5" s="215"/>
      <c r="L5" s="216"/>
      <c r="M5" s="105" t="s">
        <v>100</v>
      </c>
      <c r="N5" s="97"/>
      <c r="O5" s="98"/>
      <c r="P5" s="77"/>
      <c r="Q5" s="77"/>
      <c r="R5" s="77"/>
    </row>
    <row r="6" spans="1:18" ht="53.25" customHeight="1" thickBot="1">
      <c r="A6" s="218"/>
      <c r="B6" s="103">
        <v>2017</v>
      </c>
      <c r="C6" s="100">
        <v>2018</v>
      </c>
      <c r="D6" s="126" t="s">
        <v>154</v>
      </c>
      <c r="E6" s="127" t="s">
        <v>155</v>
      </c>
      <c r="F6" s="128">
        <v>2017</v>
      </c>
      <c r="G6" s="100">
        <v>2018</v>
      </c>
      <c r="H6" s="126" t="s">
        <v>154</v>
      </c>
      <c r="I6" s="129" t="s">
        <v>155</v>
      </c>
      <c r="J6" s="103">
        <v>2017</v>
      </c>
      <c r="K6" s="100">
        <v>2018</v>
      </c>
      <c r="L6" s="127" t="s">
        <v>155</v>
      </c>
      <c r="M6" s="103">
        <v>2017</v>
      </c>
      <c r="N6" s="100">
        <v>2018</v>
      </c>
      <c r="O6" s="127" t="s">
        <v>155</v>
      </c>
      <c r="P6" s="77"/>
      <c r="Q6" s="77"/>
      <c r="R6" s="77"/>
    </row>
    <row r="7" spans="1:18" ht="15">
      <c r="A7" s="119" t="s">
        <v>101</v>
      </c>
      <c r="B7" s="120">
        <v>25464</v>
      </c>
      <c r="C7" s="94">
        <v>26088</v>
      </c>
      <c r="D7" s="121">
        <v>102</v>
      </c>
      <c r="E7" s="122">
        <v>624</v>
      </c>
      <c r="F7" s="123">
        <v>20702</v>
      </c>
      <c r="G7" s="121">
        <v>22528</v>
      </c>
      <c r="H7" s="121">
        <v>109</v>
      </c>
      <c r="I7" s="93">
        <v>1826</v>
      </c>
      <c r="J7" s="120">
        <v>205</v>
      </c>
      <c r="K7" s="94">
        <v>193</v>
      </c>
      <c r="L7" s="122">
        <v>-12</v>
      </c>
      <c r="M7" s="123">
        <v>21</v>
      </c>
      <c r="N7" s="124">
        <v>27</v>
      </c>
      <c r="O7" s="125">
        <v>6</v>
      </c>
      <c r="P7" s="77"/>
      <c r="Q7" s="84"/>
      <c r="R7" s="92"/>
    </row>
    <row r="8" spans="1:18" ht="15">
      <c r="A8" s="101" t="s">
        <v>102</v>
      </c>
      <c r="B8" s="90">
        <v>20976</v>
      </c>
      <c r="C8" s="82">
        <v>21672</v>
      </c>
      <c r="D8" s="86">
        <v>103</v>
      </c>
      <c r="E8" s="87">
        <v>696</v>
      </c>
      <c r="F8" s="102">
        <v>18695</v>
      </c>
      <c r="G8" s="86">
        <v>20292</v>
      </c>
      <c r="H8" s="86">
        <v>109</v>
      </c>
      <c r="I8" s="104">
        <v>1597</v>
      </c>
      <c r="J8" s="90">
        <v>187</v>
      </c>
      <c r="K8" s="82">
        <v>178</v>
      </c>
      <c r="L8" s="87">
        <v>-9</v>
      </c>
      <c r="M8" s="102">
        <v>30</v>
      </c>
      <c r="N8" s="95">
        <v>33</v>
      </c>
      <c r="O8" s="99">
        <v>3</v>
      </c>
      <c r="P8" s="77"/>
      <c r="Q8" s="84"/>
      <c r="R8" s="92"/>
    </row>
    <row r="9" spans="1:18" ht="15">
      <c r="A9" s="101" t="s">
        <v>103</v>
      </c>
      <c r="B9" s="90">
        <v>15332</v>
      </c>
      <c r="C9" s="82">
        <v>14909</v>
      </c>
      <c r="D9" s="86">
        <v>97</v>
      </c>
      <c r="E9" s="87">
        <v>-423</v>
      </c>
      <c r="F9" s="102">
        <v>19964</v>
      </c>
      <c r="G9" s="86">
        <v>20039</v>
      </c>
      <c r="H9" s="86">
        <v>100</v>
      </c>
      <c r="I9" s="104">
        <v>75</v>
      </c>
      <c r="J9" s="90">
        <v>128</v>
      </c>
      <c r="K9" s="82">
        <v>124</v>
      </c>
      <c r="L9" s="87">
        <v>-4</v>
      </c>
      <c r="M9" s="102">
        <v>28</v>
      </c>
      <c r="N9" s="95">
        <v>29</v>
      </c>
      <c r="O9" s="99">
        <v>1</v>
      </c>
      <c r="P9" s="77"/>
      <c r="Q9" s="84"/>
      <c r="R9" s="92"/>
    </row>
    <row r="10" spans="1:18" ht="15">
      <c r="A10" s="101" t="s">
        <v>104</v>
      </c>
      <c r="B10" s="90">
        <v>16442</v>
      </c>
      <c r="C10" s="82">
        <v>16102</v>
      </c>
      <c r="D10" s="86">
        <v>98</v>
      </c>
      <c r="E10" s="87">
        <v>-340</v>
      </c>
      <c r="F10" s="102">
        <v>21079</v>
      </c>
      <c r="G10" s="86">
        <v>17891</v>
      </c>
      <c r="H10" s="86">
        <v>85</v>
      </c>
      <c r="I10" s="104">
        <v>-3188</v>
      </c>
      <c r="J10" s="90">
        <v>130</v>
      </c>
      <c r="K10" s="82">
        <v>150</v>
      </c>
      <c r="L10" s="87">
        <v>20</v>
      </c>
      <c r="M10" s="102">
        <v>27</v>
      </c>
      <c r="N10" s="95">
        <v>31</v>
      </c>
      <c r="O10" s="99">
        <v>4</v>
      </c>
      <c r="P10" s="77"/>
      <c r="Q10" s="84"/>
      <c r="R10" s="92"/>
    </row>
    <row r="11" spans="1:18" ht="15">
      <c r="A11" s="101" t="s">
        <v>105</v>
      </c>
      <c r="B11" s="90">
        <v>13212</v>
      </c>
      <c r="C11" s="82">
        <v>12753</v>
      </c>
      <c r="D11" s="86">
        <v>97</v>
      </c>
      <c r="E11" s="87">
        <v>-459</v>
      </c>
      <c r="F11" s="102">
        <v>20202</v>
      </c>
      <c r="G11" s="86">
        <v>20438</v>
      </c>
      <c r="H11" s="86">
        <v>101</v>
      </c>
      <c r="I11" s="104">
        <v>236</v>
      </c>
      <c r="J11" s="90">
        <v>109</v>
      </c>
      <c r="K11" s="82">
        <v>104</v>
      </c>
      <c r="L11" s="87">
        <v>-5</v>
      </c>
      <c r="M11" s="102">
        <v>18</v>
      </c>
      <c r="N11" s="95">
        <v>21</v>
      </c>
      <c r="O11" s="99">
        <v>3</v>
      </c>
      <c r="P11" s="77"/>
      <c r="Q11" s="84"/>
      <c r="R11" s="92"/>
    </row>
    <row r="12" spans="1:18" ht="15">
      <c r="A12" s="101" t="s">
        <v>106</v>
      </c>
      <c r="B12" s="90">
        <v>22211</v>
      </c>
      <c r="C12" s="82">
        <v>21975</v>
      </c>
      <c r="D12" s="86">
        <v>99</v>
      </c>
      <c r="E12" s="87">
        <v>-236</v>
      </c>
      <c r="F12" s="102">
        <v>21648</v>
      </c>
      <c r="G12" s="86">
        <v>22197</v>
      </c>
      <c r="H12" s="86">
        <v>103</v>
      </c>
      <c r="I12" s="104">
        <v>549</v>
      </c>
      <c r="J12" s="90">
        <v>171</v>
      </c>
      <c r="K12" s="82">
        <v>165</v>
      </c>
      <c r="L12" s="87">
        <v>-6</v>
      </c>
      <c r="M12" s="102">
        <v>30</v>
      </c>
      <c r="N12" s="95">
        <v>34</v>
      </c>
      <c r="O12" s="99">
        <v>4</v>
      </c>
      <c r="P12" s="77"/>
      <c r="Q12" s="84"/>
      <c r="R12" s="92"/>
    </row>
    <row r="13" spans="1:18" ht="15">
      <c r="A13" s="101" t="s">
        <v>107</v>
      </c>
      <c r="B13" s="90">
        <v>16177</v>
      </c>
      <c r="C13" s="82">
        <v>16093</v>
      </c>
      <c r="D13" s="86">
        <v>99</v>
      </c>
      <c r="E13" s="87">
        <v>-84</v>
      </c>
      <c r="F13" s="102">
        <v>22657</v>
      </c>
      <c r="G13" s="86">
        <v>21630</v>
      </c>
      <c r="H13" s="86">
        <v>95</v>
      </c>
      <c r="I13" s="104">
        <v>-1027</v>
      </c>
      <c r="J13" s="90">
        <v>119</v>
      </c>
      <c r="K13" s="82">
        <v>124</v>
      </c>
      <c r="L13" s="87">
        <v>5</v>
      </c>
      <c r="M13" s="102">
        <v>25</v>
      </c>
      <c r="N13" s="95">
        <v>30</v>
      </c>
      <c r="O13" s="99">
        <v>5</v>
      </c>
      <c r="P13" s="77"/>
      <c r="Q13" s="84"/>
      <c r="R13" s="92"/>
    </row>
    <row r="14" spans="1:18" ht="15">
      <c r="A14" s="101" t="s">
        <v>108</v>
      </c>
      <c r="B14" s="90">
        <v>15328</v>
      </c>
      <c r="C14" s="82">
        <v>14862</v>
      </c>
      <c r="D14" s="86">
        <v>97</v>
      </c>
      <c r="E14" s="87">
        <v>-466</v>
      </c>
      <c r="F14" s="102">
        <v>19208</v>
      </c>
      <c r="G14" s="86">
        <v>17693</v>
      </c>
      <c r="H14" s="86">
        <v>92</v>
      </c>
      <c r="I14" s="104">
        <v>-1515</v>
      </c>
      <c r="J14" s="90">
        <v>133</v>
      </c>
      <c r="K14" s="82">
        <v>140</v>
      </c>
      <c r="L14" s="87">
        <v>7</v>
      </c>
      <c r="M14" s="102">
        <v>34</v>
      </c>
      <c r="N14" s="95">
        <v>39</v>
      </c>
      <c r="O14" s="99">
        <v>5</v>
      </c>
      <c r="P14" s="77"/>
      <c r="Q14" s="84"/>
      <c r="R14" s="92"/>
    </row>
    <row r="15" spans="1:18" ht="15">
      <c r="A15" s="101" t="s">
        <v>109</v>
      </c>
      <c r="B15" s="90">
        <v>13451</v>
      </c>
      <c r="C15" s="82">
        <v>13537</v>
      </c>
      <c r="D15" s="86">
        <v>101</v>
      </c>
      <c r="E15" s="87">
        <v>86</v>
      </c>
      <c r="F15" s="102">
        <v>21149</v>
      </c>
      <c r="G15" s="86">
        <v>21694</v>
      </c>
      <c r="H15" s="86">
        <v>103</v>
      </c>
      <c r="I15" s="104">
        <v>545</v>
      </c>
      <c r="J15" s="90">
        <v>106</v>
      </c>
      <c r="K15" s="82">
        <v>104</v>
      </c>
      <c r="L15" s="87">
        <v>-2</v>
      </c>
      <c r="M15" s="102">
        <v>22</v>
      </c>
      <c r="N15" s="95">
        <v>23</v>
      </c>
      <c r="O15" s="99">
        <v>1</v>
      </c>
      <c r="P15" s="77"/>
      <c r="Q15" s="84"/>
      <c r="R15" s="92"/>
    </row>
    <row r="16" spans="1:18" ht="15">
      <c r="A16" s="101" t="s">
        <v>110</v>
      </c>
      <c r="B16" s="90">
        <v>16499</v>
      </c>
      <c r="C16" s="82">
        <v>17280</v>
      </c>
      <c r="D16" s="86">
        <v>105</v>
      </c>
      <c r="E16" s="87">
        <v>781</v>
      </c>
      <c r="F16" s="102">
        <v>19502</v>
      </c>
      <c r="G16" s="86">
        <v>20870</v>
      </c>
      <c r="H16" s="86">
        <v>107</v>
      </c>
      <c r="I16" s="104">
        <v>1368</v>
      </c>
      <c r="J16" s="90">
        <v>141</v>
      </c>
      <c r="K16" s="82">
        <v>138</v>
      </c>
      <c r="L16" s="87">
        <v>-3</v>
      </c>
      <c r="M16" s="102">
        <v>26</v>
      </c>
      <c r="N16" s="95">
        <v>31</v>
      </c>
      <c r="O16" s="99">
        <v>5</v>
      </c>
      <c r="P16" s="77"/>
      <c r="Q16" s="84"/>
      <c r="R16" s="92"/>
    </row>
    <row r="17" spans="1:18" ht="15">
      <c r="A17" s="101" t="s">
        <v>111</v>
      </c>
      <c r="B17" s="90">
        <v>14845</v>
      </c>
      <c r="C17" s="82">
        <v>15094</v>
      </c>
      <c r="D17" s="86">
        <v>102</v>
      </c>
      <c r="E17" s="87">
        <v>249</v>
      </c>
      <c r="F17" s="102">
        <v>18603</v>
      </c>
      <c r="G17" s="86">
        <v>18635</v>
      </c>
      <c r="H17" s="86">
        <v>100</v>
      </c>
      <c r="I17" s="104">
        <v>32</v>
      </c>
      <c r="J17" s="90">
        <v>133</v>
      </c>
      <c r="K17" s="82">
        <v>135</v>
      </c>
      <c r="L17" s="87">
        <v>2</v>
      </c>
      <c r="M17" s="102">
        <v>22</v>
      </c>
      <c r="N17" s="95">
        <v>30</v>
      </c>
      <c r="O17" s="99">
        <v>8</v>
      </c>
      <c r="P17" s="77"/>
      <c r="Q17" s="84"/>
      <c r="R17" s="92"/>
    </row>
    <row r="18" spans="1:18" ht="15">
      <c r="A18" s="101" t="s">
        <v>112</v>
      </c>
      <c r="B18" s="90">
        <v>12880</v>
      </c>
      <c r="C18" s="82">
        <v>13031</v>
      </c>
      <c r="D18" s="86">
        <v>101</v>
      </c>
      <c r="E18" s="87">
        <v>151</v>
      </c>
      <c r="F18" s="102">
        <v>18039</v>
      </c>
      <c r="G18" s="86">
        <v>16208</v>
      </c>
      <c r="H18" s="86">
        <v>90</v>
      </c>
      <c r="I18" s="104">
        <v>-1831</v>
      </c>
      <c r="J18" s="90">
        <v>119</v>
      </c>
      <c r="K18" s="82">
        <v>134</v>
      </c>
      <c r="L18" s="87">
        <v>15</v>
      </c>
      <c r="M18" s="102">
        <v>33</v>
      </c>
      <c r="N18" s="95">
        <v>35</v>
      </c>
      <c r="O18" s="99">
        <v>2</v>
      </c>
      <c r="P18" s="77"/>
      <c r="Q18" s="84"/>
      <c r="R18" s="92"/>
    </row>
    <row r="19" spans="1:18" ht="15">
      <c r="A19" s="101" t="s">
        <v>113</v>
      </c>
      <c r="B19" s="90">
        <v>19623</v>
      </c>
      <c r="C19" s="82">
        <v>18462</v>
      </c>
      <c r="D19" s="86">
        <v>94</v>
      </c>
      <c r="E19" s="87">
        <v>-1161</v>
      </c>
      <c r="F19" s="102">
        <v>20831</v>
      </c>
      <c r="G19" s="86">
        <v>21368</v>
      </c>
      <c r="H19" s="86">
        <v>103</v>
      </c>
      <c r="I19" s="104">
        <v>537</v>
      </c>
      <c r="J19" s="90">
        <v>157</v>
      </c>
      <c r="K19" s="82">
        <v>144</v>
      </c>
      <c r="L19" s="87">
        <v>-13</v>
      </c>
      <c r="M19" s="102">
        <v>24</v>
      </c>
      <c r="N19" s="95">
        <v>29</v>
      </c>
      <c r="O19" s="99">
        <v>5</v>
      </c>
      <c r="P19" s="77"/>
      <c r="Q19" s="84"/>
      <c r="R19" s="92"/>
    </row>
    <row r="20" spans="1:18" ht="15">
      <c r="A20" s="101" t="s">
        <v>114</v>
      </c>
      <c r="B20" s="90">
        <v>11200</v>
      </c>
      <c r="C20" s="82">
        <v>11086</v>
      </c>
      <c r="D20" s="86">
        <v>99</v>
      </c>
      <c r="E20" s="87">
        <v>-114</v>
      </c>
      <c r="F20" s="102">
        <v>17949</v>
      </c>
      <c r="G20" s="86">
        <v>17939</v>
      </c>
      <c r="H20" s="86">
        <v>100</v>
      </c>
      <c r="I20" s="104">
        <v>-10</v>
      </c>
      <c r="J20" s="90">
        <v>104</v>
      </c>
      <c r="K20" s="82">
        <v>103</v>
      </c>
      <c r="L20" s="87">
        <v>-1</v>
      </c>
      <c r="M20" s="102">
        <v>36</v>
      </c>
      <c r="N20" s="95">
        <v>39</v>
      </c>
      <c r="O20" s="99">
        <v>3</v>
      </c>
      <c r="P20" s="77"/>
      <c r="Q20" s="84"/>
      <c r="R20" s="92"/>
    </row>
    <row r="21" spans="1:18" ht="15">
      <c r="A21" s="101" t="s">
        <v>115</v>
      </c>
      <c r="B21" s="90">
        <v>15322</v>
      </c>
      <c r="C21" s="82">
        <v>14922</v>
      </c>
      <c r="D21" s="86">
        <v>97</v>
      </c>
      <c r="E21" s="87">
        <v>-400</v>
      </c>
      <c r="F21" s="102">
        <v>20932</v>
      </c>
      <c r="G21" s="86">
        <v>20220</v>
      </c>
      <c r="H21" s="86">
        <v>97</v>
      </c>
      <c r="I21" s="104">
        <v>-712</v>
      </c>
      <c r="J21" s="90">
        <v>122</v>
      </c>
      <c r="K21" s="82">
        <v>123</v>
      </c>
      <c r="L21" s="87">
        <v>1</v>
      </c>
      <c r="M21" s="102">
        <v>28</v>
      </c>
      <c r="N21" s="95">
        <v>32</v>
      </c>
      <c r="O21" s="99">
        <v>4</v>
      </c>
      <c r="P21" s="77"/>
      <c r="Q21" s="84"/>
      <c r="R21" s="92"/>
    </row>
    <row r="22" spans="1:18" ht="15">
      <c r="A22" s="101" t="s">
        <v>116</v>
      </c>
      <c r="B22" s="90">
        <v>9229</v>
      </c>
      <c r="C22" s="82">
        <v>9933</v>
      </c>
      <c r="D22" s="86">
        <v>108</v>
      </c>
      <c r="E22" s="87">
        <v>704</v>
      </c>
      <c r="F22" s="102">
        <v>20786</v>
      </c>
      <c r="G22" s="86">
        <v>21224</v>
      </c>
      <c r="H22" s="86">
        <v>102</v>
      </c>
      <c r="I22" s="104">
        <v>438</v>
      </c>
      <c r="J22" s="90">
        <v>74</v>
      </c>
      <c r="K22" s="82">
        <v>78</v>
      </c>
      <c r="L22" s="87">
        <v>4</v>
      </c>
      <c r="M22" s="102">
        <v>25</v>
      </c>
      <c r="N22" s="95">
        <v>27</v>
      </c>
      <c r="O22" s="99">
        <v>2</v>
      </c>
      <c r="P22" s="77"/>
      <c r="Q22" s="84"/>
      <c r="R22" s="92"/>
    </row>
    <row r="23" spans="1:18" ht="15">
      <c r="A23" s="101" t="s">
        <v>117</v>
      </c>
      <c r="B23" s="90">
        <v>12485</v>
      </c>
      <c r="C23" s="82">
        <v>12922</v>
      </c>
      <c r="D23" s="86">
        <v>104</v>
      </c>
      <c r="E23" s="87">
        <v>437</v>
      </c>
      <c r="F23" s="102">
        <v>18579</v>
      </c>
      <c r="G23" s="86">
        <v>19579</v>
      </c>
      <c r="H23" s="86">
        <v>105</v>
      </c>
      <c r="I23" s="104">
        <v>1000</v>
      </c>
      <c r="J23" s="90">
        <v>112</v>
      </c>
      <c r="K23" s="82">
        <v>110</v>
      </c>
      <c r="L23" s="87">
        <v>-2</v>
      </c>
      <c r="M23" s="102">
        <v>26</v>
      </c>
      <c r="N23" s="95">
        <v>38</v>
      </c>
      <c r="O23" s="99">
        <v>12</v>
      </c>
      <c r="P23" s="77"/>
      <c r="Q23" s="84"/>
      <c r="R23" s="92"/>
    </row>
    <row r="24" spans="1:18" ht="15">
      <c r="A24" s="101" t="s">
        <v>118</v>
      </c>
      <c r="B24" s="90">
        <v>10333</v>
      </c>
      <c r="C24" s="82">
        <v>9727</v>
      </c>
      <c r="D24" s="86">
        <v>94</v>
      </c>
      <c r="E24" s="87">
        <v>-606</v>
      </c>
      <c r="F24" s="102">
        <v>20025</v>
      </c>
      <c r="G24" s="86">
        <v>19300</v>
      </c>
      <c r="H24" s="86">
        <v>96</v>
      </c>
      <c r="I24" s="104">
        <v>-725</v>
      </c>
      <c r="J24" s="90">
        <v>86</v>
      </c>
      <c r="K24" s="82">
        <v>84</v>
      </c>
      <c r="L24" s="87">
        <v>-2</v>
      </c>
      <c r="M24" s="102">
        <v>28</v>
      </c>
      <c r="N24" s="95">
        <v>28</v>
      </c>
      <c r="O24" s="99">
        <v>0</v>
      </c>
      <c r="P24" s="77"/>
      <c r="Q24" s="84"/>
      <c r="R24" s="92"/>
    </row>
    <row r="25" spans="1:18" ht="15">
      <c r="A25" s="101" t="s">
        <v>119</v>
      </c>
      <c r="B25" s="90">
        <v>17797</v>
      </c>
      <c r="C25" s="82">
        <v>19769</v>
      </c>
      <c r="D25" s="86">
        <v>111</v>
      </c>
      <c r="E25" s="87">
        <v>1972</v>
      </c>
      <c r="F25" s="102">
        <v>21494</v>
      </c>
      <c r="G25" s="86">
        <v>24406</v>
      </c>
      <c r="H25" s="86">
        <v>114</v>
      </c>
      <c r="I25" s="104">
        <v>2912</v>
      </c>
      <c r="J25" s="106">
        <v>138</v>
      </c>
      <c r="K25" s="91">
        <v>135</v>
      </c>
      <c r="L25" s="87">
        <v>-3</v>
      </c>
      <c r="M25" s="102">
        <v>21</v>
      </c>
      <c r="N25" s="95">
        <v>23</v>
      </c>
      <c r="O25" s="99">
        <v>2</v>
      </c>
      <c r="P25" s="77"/>
      <c r="Q25" s="84"/>
      <c r="R25" s="92"/>
    </row>
    <row r="26" spans="1:18" ht="15.75" thickBot="1">
      <c r="A26" s="107" t="s">
        <v>120</v>
      </c>
      <c r="B26" s="88">
        <v>4815</v>
      </c>
      <c r="C26" s="83">
        <v>4166</v>
      </c>
      <c r="D26" s="108">
        <v>87</v>
      </c>
      <c r="E26" s="96">
        <v>-649</v>
      </c>
      <c r="F26" s="109">
        <v>16719</v>
      </c>
      <c r="G26" s="108">
        <v>18272</v>
      </c>
      <c r="H26" s="108">
        <v>109</v>
      </c>
      <c r="I26" s="110">
        <v>1553</v>
      </c>
      <c r="J26" s="88">
        <v>48</v>
      </c>
      <c r="K26" s="83">
        <v>38</v>
      </c>
      <c r="L26" s="96">
        <v>-10</v>
      </c>
      <c r="M26" s="109">
        <v>32</v>
      </c>
      <c r="N26" s="111">
        <v>30</v>
      </c>
      <c r="O26" s="112">
        <v>-2</v>
      </c>
      <c r="P26" s="77"/>
      <c r="Q26" s="84"/>
      <c r="R26" s="92"/>
    </row>
    <row r="27" spans="1:18" ht="15.75" thickBot="1">
      <c r="A27" s="113" t="s">
        <v>121</v>
      </c>
      <c r="B27" s="89">
        <v>303621</v>
      </c>
      <c r="C27" s="85">
        <v>304383</v>
      </c>
      <c r="D27" s="114">
        <v>100</v>
      </c>
      <c r="E27" s="115">
        <v>762</v>
      </c>
      <c r="F27" s="116">
        <v>20065</v>
      </c>
      <c r="G27" s="114">
        <v>20260</v>
      </c>
      <c r="H27" s="114">
        <v>101</v>
      </c>
      <c r="I27" s="117">
        <v>195</v>
      </c>
      <c r="J27" s="89">
        <v>2522</v>
      </c>
      <c r="K27" s="85">
        <v>2504</v>
      </c>
      <c r="L27" s="115">
        <v>-18</v>
      </c>
      <c r="M27" s="116">
        <v>26</v>
      </c>
      <c r="N27" s="114">
        <v>30</v>
      </c>
      <c r="O27" s="118">
        <v>4</v>
      </c>
      <c r="P27" s="77"/>
      <c r="Q27" s="84"/>
      <c r="R27" s="92"/>
    </row>
    <row r="28" spans="1:18" ht="15">
      <c r="A28" s="77"/>
      <c r="B28" s="81"/>
      <c r="C28" s="77"/>
      <c r="D28" s="77"/>
      <c r="E28" s="77"/>
      <c r="F28" s="81"/>
      <c r="G28" s="77"/>
      <c r="H28" s="77"/>
      <c r="I28" s="77"/>
      <c r="J28" s="81"/>
      <c r="K28" s="78"/>
      <c r="L28" s="79"/>
      <c r="M28" s="77"/>
      <c r="N28" s="77"/>
      <c r="O28" s="80"/>
      <c r="P28" s="77"/>
      <c r="Q28" s="77"/>
      <c r="R28" s="77"/>
    </row>
    <row r="29" spans="1:18" ht="1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5">
      <c r="A30" s="212"/>
      <c r="B30" s="212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</row>
  </sheetData>
  <sheetProtection/>
  <mergeCells count="7">
    <mergeCell ref="A30:B30"/>
    <mergeCell ref="A2:O2"/>
    <mergeCell ref="A3:O3"/>
    <mergeCell ref="J5:L5"/>
    <mergeCell ref="A5:A6"/>
    <mergeCell ref="B5:E5"/>
    <mergeCell ref="F5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23.8515625" style="0" customWidth="1"/>
    <col min="2" max="2" width="10.00390625" style="0" bestFit="1" customWidth="1"/>
    <col min="3" max="4" width="10.28125" style="0" bestFit="1" customWidth="1"/>
    <col min="7" max="8" width="10.28125" style="0" bestFit="1" customWidth="1"/>
  </cols>
  <sheetData>
    <row r="1" spans="1:23" ht="15" customHeight="1">
      <c r="A1" s="130"/>
      <c r="B1" s="130"/>
      <c r="C1" s="158"/>
      <c r="D1" s="158"/>
      <c r="E1" s="158"/>
      <c r="F1" s="130"/>
      <c r="G1" s="130"/>
      <c r="H1" s="130"/>
      <c r="I1" s="130"/>
      <c r="J1" s="130"/>
      <c r="K1" s="130"/>
      <c r="L1" s="130"/>
      <c r="M1" s="130"/>
      <c r="N1" s="77"/>
      <c r="O1" s="77"/>
      <c r="P1" s="78"/>
      <c r="Q1" s="140"/>
      <c r="R1" s="139"/>
      <c r="S1" s="139"/>
      <c r="T1" s="139"/>
      <c r="U1" s="139"/>
      <c r="V1" s="138"/>
      <c r="W1" s="138"/>
    </row>
    <row r="2" spans="1:23" ht="15" customHeight="1">
      <c r="A2" s="224" t="s">
        <v>122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133"/>
      <c r="N2" s="77"/>
      <c r="O2" s="77"/>
      <c r="P2" s="77"/>
      <c r="Q2" s="140"/>
      <c r="R2" s="139"/>
      <c r="S2" s="139"/>
      <c r="T2" s="139"/>
      <c r="U2" s="139"/>
      <c r="V2" s="138"/>
      <c r="W2" s="138"/>
    </row>
    <row r="3" spans="1:23" ht="15" customHeight="1" thickBot="1">
      <c r="A3" s="225" t="s">
        <v>156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130"/>
      <c r="N3" s="77"/>
      <c r="O3" s="77"/>
      <c r="P3" s="77"/>
      <c r="Q3" s="140"/>
      <c r="R3" s="137"/>
      <c r="S3" s="137"/>
      <c r="T3" s="137"/>
      <c r="U3" s="137"/>
      <c r="V3" s="138"/>
      <c r="W3" s="138"/>
    </row>
    <row r="4" spans="1:23" ht="15" customHeight="1" thickBot="1">
      <c r="A4" s="134" t="s">
        <v>123</v>
      </c>
      <c r="B4" s="154" t="s">
        <v>124</v>
      </c>
      <c r="C4" s="230" t="s">
        <v>125</v>
      </c>
      <c r="D4" s="231"/>
      <c r="E4" s="231"/>
      <c r="F4" s="232"/>
      <c r="G4" s="221" t="s">
        <v>137</v>
      </c>
      <c r="H4" s="222"/>
      <c r="I4" s="222"/>
      <c r="J4" s="223"/>
      <c r="K4" s="141" t="s">
        <v>126</v>
      </c>
      <c r="L4" s="141" t="s">
        <v>127</v>
      </c>
      <c r="M4" s="130"/>
      <c r="N4" s="77"/>
      <c r="O4" s="77"/>
      <c r="P4" s="77"/>
      <c r="Q4" s="140"/>
      <c r="R4" s="139"/>
      <c r="S4" s="139"/>
      <c r="T4" s="139"/>
      <c r="U4" s="139"/>
      <c r="V4" s="138"/>
      <c r="W4" s="138"/>
    </row>
    <row r="5" spans="1:23" ht="15" customHeight="1">
      <c r="A5" s="135" t="s">
        <v>128</v>
      </c>
      <c r="B5" s="155" t="s">
        <v>129</v>
      </c>
      <c r="C5" s="227">
        <v>2017</v>
      </c>
      <c r="D5" s="227">
        <v>2018</v>
      </c>
      <c r="E5" s="227" t="s">
        <v>49</v>
      </c>
      <c r="F5" s="131" t="s">
        <v>130</v>
      </c>
      <c r="G5" s="227">
        <v>2017</v>
      </c>
      <c r="H5" s="227">
        <v>2018</v>
      </c>
      <c r="I5" s="227" t="s">
        <v>49</v>
      </c>
      <c r="J5" s="131" t="s">
        <v>130</v>
      </c>
      <c r="K5" s="157" t="s">
        <v>131</v>
      </c>
      <c r="L5" s="142" t="s">
        <v>132</v>
      </c>
      <c r="M5" s="130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1:23" ht="15" customHeight="1">
      <c r="A6" s="135"/>
      <c r="B6" s="156" t="s">
        <v>133</v>
      </c>
      <c r="C6" s="228"/>
      <c r="D6" s="228"/>
      <c r="E6" s="228"/>
      <c r="F6" s="132" t="s">
        <v>129</v>
      </c>
      <c r="G6" s="228"/>
      <c r="H6" s="228"/>
      <c r="I6" s="228"/>
      <c r="J6" s="132" t="s">
        <v>129</v>
      </c>
      <c r="K6" s="157" t="s">
        <v>134</v>
      </c>
      <c r="L6" s="142" t="s">
        <v>135</v>
      </c>
      <c r="M6" s="130"/>
      <c r="N6" s="77"/>
      <c r="O6" s="77"/>
      <c r="P6" s="77"/>
      <c r="Q6" s="77"/>
      <c r="R6" s="77"/>
      <c r="S6" s="77"/>
      <c r="T6" s="77"/>
      <c r="U6" s="77"/>
      <c r="V6" s="77"/>
      <c r="W6" s="77"/>
    </row>
    <row r="7" spans="1:23" ht="15" customHeight="1" thickBot="1">
      <c r="A7" s="136"/>
      <c r="B7" s="155"/>
      <c r="C7" s="228"/>
      <c r="D7" s="228"/>
      <c r="E7" s="228"/>
      <c r="F7" s="132"/>
      <c r="G7" s="229"/>
      <c r="H7" s="228"/>
      <c r="I7" s="228"/>
      <c r="J7" s="132"/>
      <c r="K7" s="157" t="s">
        <v>49</v>
      </c>
      <c r="L7" s="142" t="s">
        <v>136</v>
      </c>
      <c r="M7" s="130"/>
      <c r="N7" s="77"/>
      <c r="O7" s="77"/>
      <c r="P7" s="77"/>
      <c r="Q7" s="77"/>
      <c r="R7" s="77"/>
      <c r="S7" s="77"/>
      <c r="T7" s="77"/>
      <c r="U7" s="77"/>
      <c r="V7" s="77"/>
      <c r="W7" s="77"/>
    </row>
    <row r="8" spans="1:23" ht="15" customHeight="1">
      <c r="A8" s="150" t="s">
        <v>101</v>
      </c>
      <c r="B8" s="165">
        <v>4507</v>
      </c>
      <c r="C8" s="168">
        <v>120792</v>
      </c>
      <c r="D8" s="143">
        <v>95358</v>
      </c>
      <c r="E8" s="145">
        <v>78.94396979932445</v>
      </c>
      <c r="F8" s="162">
        <v>2115.7754603949415</v>
      </c>
      <c r="G8" s="94">
        <v>108222</v>
      </c>
      <c r="H8" s="143">
        <v>91269</v>
      </c>
      <c r="I8" s="145">
        <v>84.33497810057105</v>
      </c>
      <c r="J8" s="169">
        <v>2025.0499223430218</v>
      </c>
      <c r="K8" s="159">
        <v>9.274355906982173</v>
      </c>
      <c r="L8" s="159">
        <v>6.081336355785838</v>
      </c>
      <c r="M8" s="130"/>
      <c r="N8" s="77"/>
      <c r="O8" s="77"/>
      <c r="P8" s="77"/>
      <c r="Q8" s="77"/>
      <c r="R8" s="77"/>
      <c r="S8" s="77"/>
      <c r="T8" s="77"/>
      <c r="U8" s="77"/>
      <c r="V8" s="77"/>
      <c r="W8" s="77"/>
    </row>
    <row r="9" spans="1:23" ht="15" customHeight="1">
      <c r="A9" s="101" t="s">
        <v>102</v>
      </c>
      <c r="B9" s="166">
        <v>4717</v>
      </c>
      <c r="C9" s="170">
        <v>69326</v>
      </c>
      <c r="D9" s="86">
        <v>65745</v>
      </c>
      <c r="E9" s="95">
        <v>94.83454980815279</v>
      </c>
      <c r="F9" s="163">
        <v>1393.7884248463006</v>
      </c>
      <c r="G9" s="82">
        <v>71604</v>
      </c>
      <c r="H9" s="86">
        <v>70276</v>
      </c>
      <c r="I9" s="95">
        <v>98.14535500810011</v>
      </c>
      <c r="J9" s="171">
        <v>1489.8452406190374</v>
      </c>
      <c r="K9" s="160">
        <v>6.394246199632364</v>
      </c>
      <c r="L9" s="160">
        <v>6.364691278065631</v>
      </c>
      <c r="M9" s="130"/>
      <c r="N9" s="77"/>
      <c r="O9" s="77"/>
      <c r="P9" s="77"/>
      <c r="Q9" s="77"/>
      <c r="R9" s="77"/>
      <c r="S9" s="77"/>
      <c r="T9" s="77"/>
      <c r="U9" s="77"/>
      <c r="V9" s="77"/>
      <c r="W9" s="77"/>
    </row>
    <row r="10" spans="1:23" ht="15" customHeight="1">
      <c r="A10" s="151" t="s">
        <v>103</v>
      </c>
      <c r="B10" s="166">
        <v>4454</v>
      </c>
      <c r="C10" s="170">
        <v>54295</v>
      </c>
      <c r="D10" s="86">
        <v>52311</v>
      </c>
      <c r="E10" s="95">
        <v>96.34588820333364</v>
      </c>
      <c r="F10" s="163">
        <v>1174.4723843735967</v>
      </c>
      <c r="G10" s="82">
        <v>58379</v>
      </c>
      <c r="H10" s="86">
        <v>53981</v>
      </c>
      <c r="I10" s="95">
        <v>92.46646910704192</v>
      </c>
      <c r="J10" s="171">
        <v>1211.966771441401</v>
      </c>
      <c r="K10" s="160">
        <v>5.087678347387156</v>
      </c>
      <c r="L10" s="160">
        <v>6.009822970639033</v>
      </c>
      <c r="M10" s="130"/>
      <c r="N10" s="77"/>
      <c r="O10" s="77"/>
      <c r="P10" s="77"/>
      <c r="Q10" s="77"/>
      <c r="R10" s="77"/>
      <c r="S10" s="77"/>
      <c r="T10" s="77"/>
      <c r="U10" s="77"/>
      <c r="V10" s="77"/>
      <c r="W10" s="77"/>
    </row>
    <row r="11" spans="1:23" ht="15" customHeight="1">
      <c r="A11" s="101" t="s">
        <v>104</v>
      </c>
      <c r="B11" s="166">
        <v>4611</v>
      </c>
      <c r="C11" s="170">
        <v>60621</v>
      </c>
      <c r="D11" s="86">
        <v>51624</v>
      </c>
      <c r="E11" s="95">
        <v>85.15860840302865</v>
      </c>
      <c r="F11" s="163">
        <v>1119.583604424203</v>
      </c>
      <c r="G11" s="82">
        <v>58028</v>
      </c>
      <c r="H11" s="86">
        <v>47461</v>
      </c>
      <c r="I11" s="95">
        <v>81.78982560143379</v>
      </c>
      <c r="J11" s="171">
        <v>1029.2995011927997</v>
      </c>
      <c r="K11" s="160">
        <v>5.020861902955679</v>
      </c>
      <c r="L11" s="160">
        <v>6.2216645077720205</v>
      </c>
      <c r="M11" s="130"/>
      <c r="N11" s="77"/>
      <c r="O11" s="77"/>
      <c r="P11" s="77"/>
      <c r="Q11" s="77"/>
      <c r="R11" s="77"/>
      <c r="S11" s="77"/>
      <c r="T11" s="77"/>
      <c r="U11" s="77"/>
      <c r="V11" s="77"/>
      <c r="W11" s="77"/>
    </row>
    <row r="12" spans="1:23" ht="15" customHeight="1">
      <c r="A12" s="101" t="s">
        <v>105</v>
      </c>
      <c r="B12" s="166">
        <v>4298</v>
      </c>
      <c r="C12" s="170">
        <v>74183</v>
      </c>
      <c r="D12" s="86">
        <v>61129</v>
      </c>
      <c r="E12" s="95">
        <v>82.40297642316973</v>
      </c>
      <c r="F12" s="163">
        <v>1422.266170311773</v>
      </c>
      <c r="G12" s="82">
        <v>71820</v>
      </c>
      <c r="H12" s="86">
        <v>59659</v>
      </c>
      <c r="I12" s="95">
        <v>83.06739069896965</v>
      </c>
      <c r="J12" s="171">
        <v>1388.0642159143788</v>
      </c>
      <c r="K12" s="160">
        <v>5.945301938357696</v>
      </c>
      <c r="L12" s="160">
        <v>5.799330742659759</v>
      </c>
      <c r="M12" s="130"/>
      <c r="N12" s="77"/>
      <c r="O12" s="77"/>
      <c r="P12" s="77"/>
      <c r="Q12" s="77"/>
      <c r="R12" s="77"/>
      <c r="S12" s="77"/>
      <c r="T12" s="77"/>
      <c r="U12" s="77"/>
      <c r="V12" s="77"/>
      <c r="W12" s="77"/>
    </row>
    <row r="13" spans="1:23" ht="15" customHeight="1">
      <c r="A13" s="101" t="s">
        <v>106</v>
      </c>
      <c r="B13" s="166">
        <v>4494</v>
      </c>
      <c r="C13" s="170">
        <v>74776</v>
      </c>
      <c r="D13" s="86">
        <v>65380</v>
      </c>
      <c r="E13" s="95">
        <v>87.43447095324703</v>
      </c>
      <c r="F13" s="163">
        <v>1454.8286604361372</v>
      </c>
      <c r="G13" s="82">
        <v>79645</v>
      </c>
      <c r="H13" s="86">
        <v>71005</v>
      </c>
      <c r="I13" s="95">
        <v>89.15186138489547</v>
      </c>
      <c r="J13" s="171">
        <v>1579.9955496217178</v>
      </c>
      <c r="K13" s="160">
        <v>6.358746924206615</v>
      </c>
      <c r="L13" s="160">
        <v>6.063795336787565</v>
      </c>
      <c r="M13" s="130"/>
      <c r="N13" s="77"/>
      <c r="O13" s="77"/>
      <c r="P13" s="77"/>
      <c r="Q13" s="77"/>
      <c r="R13" s="77"/>
      <c r="S13" s="77"/>
      <c r="T13" s="77"/>
      <c r="U13" s="77"/>
      <c r="V13" s="77"/>
      <c r="W13" s="77"/>
    </row>
    <row r="14" spans="1:23" ht="15" customHeight="1">
      <c r="A14" s="101" t="s">
        <v>107</v>
      </c>
      <c r="B14" s="166">
        <v>4643</v>
      </c>
      <c r="C14" s="170">
        <v>63575</v>
      </c>
      <c r="D14" s="86">
        <v>52882</v>
      </c>
      <c r="E14" s="95">
        <v>83.18049547778215</v>
      </c>
      <c r="F14" s="163">
        <v>1138.9618780960586</v>
      </c>
      <c r="G14" s="82">
        <v>59303</v>
      </c>
      <c r="H14" s="86">
        <v>51594</v>
      </c>
      <c r="I14" s="95">
        <v>87.00065763957979</v>
      </c>
      <c r="J14" s="171">
        <v>1111.2211931940556</v>
      </c>
      <c r="K14" s="160">
        <v>5.143212830313463</v>
      </c>
      <c r="L14" s="160">
        <v>6.2648424006908465</v>
      </c>
      <c r="M14" s="130"/>
      <c r="N14" s="77"/>
      <c r="O14" s="77"/>
      <c r="P14" s="77"/>
      <c r="Q14" s="77"/>
      <c r="R14" s="77"/>
      <c r="S14" s="77"/>
      <c r="T14" s="77"/>
      <c r="U14" s="77"/>
      <c r="V14" s="77"/>
      <c r="W14" s="77"/>
    </row>
    <row r="15" spans="1:23" ht="15" customHeight="1">
      <c r="A15" s="101" t="s">
        <v>108</v>
      </c>
      <c r="B15" s="166">
        <v>3343</v>
      </c>
      <c r="C15" s="170">
        <v>44900</v>
      </c>
      <c r="D15" s="86">
        <v>38475</v>
      </c>
      <c r="E15" s="95">
        <v>85.69042316258351</v>
      </c>
      <c r="F15" s="163">
        <v>1150.9123541728986</v>
      </c>
      <c r="G15" s="82">
        <v>45760</v>
      </c>
      <c r="H15" s="86">
        <v>39584</v>
      </c>
      <c r="I15" s="95">
        <v>86.5034965034965</v>
      </c>
      <c r="J15" s="171">
        <v>1184.086150164523</v>
      </c>
      <c r="K15" s="160">
        <v>3.7420126630292065</v>
      </c>
      <c r="L15" s="160">
        <v>4.510740500863558</v>
      </c>
      <c r="M15" s="130"/>
      <c r="N15" s="77"/>
      <c r="O15" s="77"/>
      <c r="P15" s="77"/>
      <c r="Q15" s="77"/>
      <c r="R15" s="77"/>
      <c r="S15" s="77"/>
      <c r="T15" s="77"/>
      <c r="U15" s="77"/>
      <c r="V15" s="77"/>
      <c r="W15" s="77"/>
    </row>
    <row r="16" spans="1:23" ht="15" customHeight="1">
      <c r="A16" s="101" t="s">
        <v>109</v>
      </c>
      <c r="B16" s="166">
        <v>2503</v>
      </c>
      <c r="C16" s="170">
        <v>62396</v>
      </c>
      <c r="D16" s="86">
        <v>58125</v>
      </c>
      <c r="E16" s="95">
        <v>93.1550099365344</v>
      </c>
      <c r="F16" s="163">
        <v>2322.213343987215</v>
      </c>
      <c r="G16" s="82">
        <v>69262</v>
      </c>
      <c r="H16" s="86">
        <v>62251</v>
      </c>
      <c r="I16" s="95">
        <v>89.87756634229449</v>
      </c>
      <c r="J16" s="171">
        <v>2487.0555333599677</v>
      </c>
      <c r="K16" s="160">
        <v>5.653138038689347</v>
      </c>
      <c r="L16" s="160">
        <v>3.3773208117443865</v>
      </c>
      <c r="M16" s="130"/>
      <c r="N16" s="77"/>
      <c r="O16" s="77"/>
      <c r="P16" s="77"/>
      <c r="Q16" s="77"/>
      <c r="R16" s="77"/>
      <c r="S16" s="77"/>
      <c r="T16" s="77"/>
      <c r="U16" s="77"/>
      <c r="V16" s="77"/>
      <c r="W16" s="77"/>
    </row>
    <row r="17" spans="1:13" ht="15" customHeight="1">
      <c r="A17" s="101" t="s">
        <v>110</v>
      </c>
      <c r="B17" s="166">
        <v>3970</v>
      </c>
      <c r="C17" s="170">
        <v>62495</v>
      </c>
      <c r="D17" s="86">
        <v>56445</v>
      </c>
      <c r="E17" s="95">
        <v>90.31922553804304</v>
      </c>
      <c r="F17" s="163">
        <v>1421.7884130982368</v>
      </c>
      <c r="G17" s="82">
        <v>68340</v>
      </c>
      <c r="H17" s="86">
        <v>60959</v>
      </c>
      <c r="I17" s="95">
        <v>89.19959028387474</v>
      </c>
      <c r="J17" s="171">
        <v>1535.4911838790931</v>
      </c>
      <c r="K17" s="160">
        <v>5.489744113442068</v>
      </c>
      <c r="L17" s="160">
        <v>5.356757340241796</v>
      </c>
      <c r="M17" s="130"/>
    </row>
    <row r="18" spans="1:13" ht="15" customHeight="1">
      <c r="A18" s="101" t="s">
        <v>111</v>
      </c>
      <c r="B18" s="166">
        <v>3339</v>
      </c>
      <c r="C18" s="170">
        <v>68636</v>
      </c>
      <c r="D18" s="86">
        <v>49499</v>
      </c>
      <c r="E18" s="95">
        <v>72.11813042718107</v>
      </c>
      <c r="F18" s="163">
        <v>1482.449835280024</v>
      </c>
      <c r="G18" s="82">
        <v>77478</v>
      </c>
      <c r="H18" s="86">
        <v>62291</v>
      </c>
      <c r="I18" s="95">
        <v>80.39830661607166</v>
      </c>
      <c r="J18" s="171">
        <v>1865.5585504642108</v>
      </c>
      <c r="K18" s="160">
        <v>4.814188039175639</v>
      </c>
      <c r="L18" s="160">
        <v>4.505343264248705</v>
      </c>
      <c r="M18" s="130"/>
    </row>
    <row r="19" spans="1:13" ht="15" customHeight="1">
      <c r="A19" s="101" t="s">
        <v>112</v>
      </c>
      <c r="B19" s="166">
        <v>3142</v>
      </c>
      <c r="C19" s="170">
        <v>39142</v>
      </c>
      <c r="D19" s="86">
        <v>37217</v>
      </c>
      <c r="E19" s="95">
        <v>95.08200909508967</v>
      </c>
      <c r="F19" s="163">
        <v>1184.5003182686187</v>
      </c>
      <c r="G19" s="82">
        <v>39166</v>
      </c>
      <c r="H19" s="86">
        <v>37478</v>
      </c>
      <c r="I19" s="95">
        <v>95.69013940662819</v>
      </c>
      <c r="J19" s="171">
        <v>1192.8071292170594</v>
      </c>
      <c r="K19" s="160">
        <v>3.6196617356714227</v>
      </c>
      <c r="L19" s="160">
        <v>4.239529360967185</v>
      </c>
      <c r="M19" s="130"/>
    </row>
    <row r="20" spans="1:13" ht="15" customHeight="1">
      <c r="A20" s="101" t="s">
        <v>113</v>
      </c>
      <c r="B20" s="166">
        <v>5396</v>
      </c>
      <c r="C20" s="170">
        <v>80121</v>
      </c>
      <c r="D20" s="86">
        <v>63577</v>
      </c>
      <c r="E20" s="95">
        <v>79.35123126271513</v>
      </c>
      <c r="F20" s="163">
        <v>1178.2246108228317</v>
      </c>
      <c r="G20" s="82">
        <v>74901</v>
      </c>
      <c r="H20" s="86">
        <v>63548</v>
      </c>
      <c r="I20" s="95">
        <v>84.84265897651568</v>
      </c>
      <c r="J20" s="171">
        <v>1177.687175685693</v>
      </c>
      <c r="K20" s="160">
        <v>6.1833902294323035</v>
      </c>
      <c r="L20" s="160">
        <v>7.28087219343696</v>
      </c>
      <c r="M20" s="130"/>
    </row>
    <row r="21" spans="1:13" ht="15" customHeight="1">
      <c r="A21" s="101" t="s">
        <v>114</v>
      </c>
      <c r="B21" s="166">
        <v>2562</v>
      </c>
      <c r="C21" s="170">
        <v>31320</v>
      </c>
      <c r="D21" s="86">
        <v>28597</v>
      </c>
      <c r="E21" s="95">
        <v>91.3058748403576</v>
      </c>
      <c r="F21" s="163">
        <v>1116.1982825917253</v>
      </c>
      <c r="G21" s="82">
        <v>34068</v>
      </c>
      <c r="H21" s="86">
        <v>29394</v>
      </c>
      <c r="I21" s="95">
        <v>86.28038041563931</v>
      </c>
      <c r="J21" s="171">
        <v>1147.3067915690865</v>
      </c>
      <c r="K21" s="160">
        <v>2.78129528589074</v>
      </c>
      <c r="L21" s="160">
        <v>3.456930051813471</v>
      </c>
      <c r="M21" s="130"/>
    </row>
    <row r="22" spans="1:13" ht="15" customHeight="1">
      <c r="A22" s="101" t="s">
        <v>115</v>
      </c>
      <c r="B22" s="166">
        <v>3351</v>
      </c>
      <c r="C22" s="170">
        <v>54430</v>
      </c>
      <c r="D22" s="86">
        <v>47046</v>
      </c>
      <c r="E22" s="95">
        <v>86.43395186478045</v>
      </c>
      <c r="F22" s="163">
        <v>1403.9391226499552</v>
      </c>
      <c r="G22" s="82">
        <v>59110</v>
      </c>
      <c r="H22" s="86">
        <v>53767</v>
      </c>
      <c r="I22" s="95">
        <v>90.96092031805108</v>
      </c>
      <c r="J22" s="171">
        <v>1604.5061175768428</v>
      </c>
      <c r="K22" s="160">
        <v>4.575613456656844</v>
      </c>
      <c r="L22" s="160">
        <v>4.521534974093265</v>
      </c>
      <c r="M22" s="130"/>
    </row>
    <row r="23" spans="1:13" ht="15" customHeight="1">
      <c r="A23" s="101" t="s">
        <v>116</v>
      </c>
      <c r="B23" s="166">
        <v>2434</v>
      </c>
      <c r="C23" s="170">
        <v>37285</v>
      </c>
      <c r="D23" s="86">
        <v>36458</v>
      </c>
      <c r="E23" s="95">
        <v>97.78194984578249</v>
      </c>
      <c r="F23" s="163">
        <v>1497.8635990139687</v>
      </c>
      <c r="G23" s="82">
        <v>36969</v>
      </c>
      <c r="H23" s="86">
        <v>32712</v>
      </c>
      <c r="I23" s="95">
        <v>88.4849468473586</v>
      </c>
      <c r="J23" s="171">
        <v>1343.9605587510273</v>
      </c>
      <c r="K23" s="160">
        <v>3.545842694443634</v>
      </c>
      <c r="L23" s="160">
        <v>3.2842184801381693</v>
      </c>
      <c r="M23" s="130"/>
    </row>
    <row r="24" spans="1:13" ht="15" customHeight="1">
      <c r="A24" s="101" t="s">
        <v>117</v>
      </c>
      <c r="B24" s="166">
        <v>2748</v>
      </c>
      <c r="C24" s="170">
        <v>47409</v>
      </c>
      <c r="D24" s="86">
        <v>33948</v>
      </c>
      <c r="E24" s="95">
        <v>71.60665696386762</v>
      </c>
      <c r="F24" s="163">
        <v>1235.3711790393013</v>
      </c>
      <c r="G24" s="82">
        <v>48765</v>
      </c>
      <c r="H24" s="86">
        <v>38829</v>
      </c>
      <c r="I24" s="95">
        <v>79.62473085204552</v>
      </c>
      <c r="J24" s="171">
        <v>1412.9912663755458</v>
      </c>
      <c r="K24" s="160">
        <v>3.3017243894610915</v>
      </c>
      <c r="L24" s="160">
        <v>3.707901554404145</v>
      </c>
      <c r="M24" s="130"/>
    </row>
    <row r="25" spans="1:13" ht="15" customHeight="1">
      <c r="A25" s="101" t="s">
        <v>118</v>
      </c>
      <c r="B25" s="166">
        <v>2566</v>
      </c>
      <c r="C25" s="170">
        <v>37099</v>
      </c>
      <c r="D25" s="86">
        <v>34225</v>
      </c>
      <c r="E25" s="95">
        <v>92.25316046254616</v>
      </c>
      <c r="F25" s="163">
        <v>1333.787996882307</v>
      </c>
      <c r="G25" s="82">
        <v>41478</v>
      </c>
      <c r="H25" s="86">
        <v>37474</v>
      </c>
      <c r="I25" s="95">
        <v>90.34668981146632</v>
      </c>
      <c r="J25" s="171">
        <v>1460.4053000779422</v>
      </c>
      <c r="K25" s="160">
        <v>3.3286649354691256</v>
      </c>
      <c r="L25" s="160">
        <v>3.462327288428325</v>
      </c>
      <c r="M25" s="130"/>
    </row>
    <row r="26" spans="1:13" ht="15" customHeight="1">
      <c r="A26" s="101" t="s">
        <v>119</v>
      </c>
      <c r="B26" s="166">
        <v>4603</v>
      </c>
      <c r="C26" s="170">
        <v>85690</v>
      </c>
      <c r="D26" s="86">
        <v>86452</v>
      </c>
      <c r="E26" s="95">
        <v>100.88925195472049</v>
      </c>
      <c r="F26" s="163">
        <v>1878.166413208777</v>
      </c>
      <c r="G26" s="82">
        <v>72625</v>
      </c>
      <c r="H26" s="86">
        <v>71733</v>
      </c>
      <c r="I26" s="95">
        <v>98.77177280550774</v>
      </c>
      <c r="J26" s="171">
        <v>1558.3966978057788</v>
      </c>
      <c r="K26" s="160">
        <v>8.408173586593918</v>
      </c>
      <c r="L26" s="160">
        <v>6.210870034542315</v>
      </c>
      <c r="M26" s="130"/>
    </row>
    <row r="27" spans="1:13" ht="15" customHeight="1" thickBot="1">
      <c r="A27" s="152" t="s">
        <v>120</v>
      </c>
      <c r="B27" s="167">
        <v>2431</v>
      </c>
      <c r="C27" s="172">
        <v>14914</v>
      </c>
      <c r="D27" s="147">
        <v>13697</v>
      </c>
      <c r="E27" s="144">
        <v>91.83988199007644</v>
      </c>
      <c r="F27" s="164">
        <v>563.4306869600987</v>
      </c>
      <c r="G27" s="83">
        <v>12299</v>
      </c>
      <c r="H27" s="147">
        <v>14626</v>
      </c>
      <c r="I27" s="144">
        <v>118.92023741767623</v>
      </c>
      <c r="J27" s="173">
        <v>601.6454134101193</v>
      </c>
      <c r="K27" s="161">
        <v>1.3321467822095139</v>
      </c>
      <c r="L27" s="161">
        <v>3.2801705526770295</v>
      </c>
      <c r="M27" s="130"/>
    </row>
    <row r="28" spans="1:13" ht="24" thickBot="1">
      <c r="A28" s="146" t="s">
        <v>121</v>
      </c>
      <c r="B28" s="148">
        <v>74112</v>
      </c>
      <c r="C28" s="149">
        <v>1183405</v>
      </c>
      <c r="D28" s="149">
        <v>1028190</v>
      </c>
      <c r="E28" s="149">
        <v>86.88403378386943</v>
      </c>
      <c r="F28" s="149">
        <v>1387.3461787564765</v>
      </c>
      <c r="G28" s="153">
        <v>1187222</v>
      </c>
      <c r="H28" s="149">
        <v>1049891</v>
      </c>
      <c r="I28" s="149">
        <v>88.43257621573724</v>
      </c>
      <c r="J28" s="149">
        <v>1416.627536701209</v>
      </c>
      <c r="K28" s="149">
        <v>99.99999999999999</v>
      </c>
      <c r="L28" s="149">
        <v>100.00000000000001</v>
      </c>
      <c r="M28" s="130"/>
    </row>
    <row r="29" spans="1:12" ht="23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23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23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23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sheetProtection/>
  <mergeCells count="10">
    <mergeCell ref="G4:J4"/>
    <mergeCell ref="A2:L2"/>
    <mergeCell ref="A3:L3"/>
    <mergeCell ref="H5:H7"/>
    <mergeCell ref="I5:I7"/>
    <mergeCell ref="C5:C7"/>
    <mergeCell ref="D5:D7"/>
    <mergeCell ref="E5:E7"/>
    <mergeCell ref="G5:G7"/>
    <mergeCell ref="C4:F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Я</cp:lastModifiedBy>
  <cp:lastPrinted>2018-07-19T10:37:03Z</cp:lastPrinted>
  <dcterms:created xsi:type="dcterms:W3CDTF">2017-08-02T10:26:54Z</dcterms:created>
  <dcterms:modified xsi:type="dcterms:W3CDTF">2018-07-23T08:45:36Z</dcterms:modified>
  <cp:category/>
  <cp:version/>
  <cp:contentType/>
  <cp:contentStatus/>
</cp:coreProperties>
</file>